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rian\Desktop\"/>
    </mc:Choice>
  </mc:AlternateContent>
  <xr:revisionPtr revIDLastSave="0" documentId="13_ncr:1_{A04924DE-1351-4AA1-B8F7-0905D43AF069}" xr6:coauthVersionLast="41" xr6:coauthVersionMax="41" xr10:uidLastSave="{00000000-0000-0000-0000-000000000000}"/>
  <bookViews>
    <workbookView xWindow="405" yWindow="450" windowWidth="32355" windowHeight="21930" xr2:uid="{00000000-000D-0000-FFFF-FFFF00000000}"/>
  </bookViews>
  <sheets>
    <sheet name="Buy Down Calculator"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2" l="1"/>
  <c r="O8" i="2"/>
  <c r="O9" i="2"/>
  <c r="O10" i="2"/>
  <c r="O11" i="2"/>
  <c r="O12" i="2"/>
  <c r="O13" i="2"/>
  <c r="O14" i="2"/>
  <c r="O15" i="2"/>
  <c r="O16" i="2"/>
  <c r="O17" i="2"/>
  <c r="BH76" i="2"/>
  <c r="BH82" i="2"/>
  <c r="BH84" i="2"/>
  <c r="BH85" i="2"/>
  <c r="BH86" i="2"/>
  <c r="BH77" i="2"/>
  <c r="BH78" i="2"/>
  <c r="BH79" i="2"/>
  <c r="BH80" i="2"/>
  <c r="BH81" i="2"/>
  <c r="BH83" i="2"/>
  <c r="BH55" i="2"/>
  <c r="BH47" i="2"/>
  <c r="BH48" i="2"/>
  <c r="BH49" i="2"/>
  <c r="BH50" i="2"/>
  <c r="BH51" i="2"/>
  <c r="BH52" i="2"/>
  <c r="BH53" i="2"/>
  <c r="BH54" i="2"/>
  <c r="BH56" i="2"/>
  <c r="BH46" i="2"/>
  <c r="BK77" i="2"/>
  <c r="BK78" i="2"/>
  <c r="BK79" i="2"/>
  <c r="BK80" i="2"/>
  <c r="BK81" i="2"/>
  <c r="BK82" i="2"/>
  <c r="BK83" i="2"/>
  <c r="BK84" i="2"/>
  <c r="BK85" i="2"/>
  <c r="BK86" i="2"/>
  <c r="BK76" i="2"/>
  <c r="BJ77" i="2"/>
  <c r="BJ78" i="2"/>
  <c r="BJ79" i="2"/>
  <c r="BJ80" i="2"/>
  <c r="BJ81" i="2"/>
  <c r="BJ82" i="2"/>
  <c r="BJ83" i="2"/>
  <c r="BJ84" i="2"/>
  <c r="BJ85" i="2"/>
  <c r="BJ86" i="2"/>
  <c r="BI77" i="2"/>
  <c r="BI78" i="2"/>
  <c r="BI79" i="2"/>
  <c r="BI80" i="2"/>
  <c r="BI81" i="2"/>
  <c r="BI82" i="2"/>
  <c r="BI83" i="2"/>
  <c r="BI84" i="2"/>
  <c r="BI85" i="2"/>
  <c r="BI86" i="2"/>
  <c r="BJ76" i="2"/>
  <c r="BI76" i="2"/>
  <c r="BH62" i="2"/>
  <c r="BH63" i="2"/>
  <c r="BH64" i="2"/>
  <c r="BH65" i="2"/>
  <c r="BH66" i="2"/>
  <c r="BH67" i="2"/>
  <c r="BH68" i="2"/>
  <c r="BH69" i="2"/>
  <c r="BH70" i="2"/>
  <c r="BH71" i="2"/>
  <c r="CC62" i="2"/>
  <c r="CC63" i="2"/>
  <c r="CC64" i="2"/>
  <c r="CC65" i="2"/>
  <c r="CC66" i="2"/>
  <c r="CC67" i="2"/>
  <c r="CC68" i="2"/>
  <c r="CC69" i="2"/>
  <c r="CC70" i="2"/>
  <c r="CC71" i="2"/>
  <c r="CD62" i="2"/>
  <c r="CD63" i="2"/>
  <c r="CD64" i="2"/>
  <c r="CD65" i="2"/>
  <c r="CD66" i="2"/>
  <c r="CD67" i="2"/>
  <c r="CD68" i="2"/>
  <c r="CD69" i="2"/>
  <c r="CD70" i="2"/>
  <c r="CD71" i="2"/>
  <c r="CC61" i="2"/>
  <c r="BH61" i="2"/>
  <c r="CD61" i="2"/>
  <c r="BK61" i="2"/>
  <c r="BL61" i="2"/>
  <c r="BM61" i="2"/>
  <c r="BN61" i="2"/>
  <c r="BO61" i="2"/>
  <c r="BP61" i="2"/>
  <c r="BQ61" i="2"/>
  <c r="BR61" i="2"/>
  <c r="BS61" i="2"/>
  <c r="BT61" i="2"/>
  <c r="BU61" i="2"/>
  <c r="BV61" i="2"/>
  <c r="BW61" i="2"/>
  <c r="BX61" i="2"/>
  <c r="BY61" i="2"/>
  <c r="BZ61" i="2"/>
  <c r="CA61" i="2"/>
  <c r="CB61" i="2"/>
  <c r="BK62" i="2"/>
  <c r="BL62" i="2"/>
  <c r="BM62" i="2"/>
  <c r="BN62" i="2"/>
  <c r="BO62" i="2"/>
  <c r="BP62" i="2"/>
  <c r="BQ62" i="2"/>
  <c r="BR62" i="2"/>
  <c r="BS62" i="2"/>
  <c r="BT62" i="2"/>
  <c r="BU62" i="2"/>
  <c r="BV62" i="2"/>
  <c r="BW62" i="2"/>
  <c r="BX62" i="2"/>
  <c r="BY62" i="2"/>
  <c r="BZ62" i="2"/>
  <c r="CA62" i="2"/>
  <c r="CB62" i="2"/>
  <c r="BK63" i="2"/>
  <c r="BL63" i="2"/>
  <c r="BM63" i="2"/>
  <c r="BN63" i="2"/>
  <c r="BO63" i="2"/>
  <c r="BP63" i="2"/>
  <c r="BQ63" i="2"/>
  <c r="BR63" i="2"/>
  <c r="BS63" i="2"/>
  <c r="BT63" i="2"/>
  <c r="BU63" i="2"/>
  <c r="BV63" i="2"/>
  <c r="BW63" i="2"/>
  <c r="BX63" i="2"/>
  <c r="BY63" i="2"/>
  <c r="BZ63" i="2"/>
  <c r="CA63" i="2"/>
  <c r="CB63" i="2"/>
  <c r="BK64" i="2"/>
  <c r="BL64" i="2"/>
  <c r="BM64" i="2"/>
  <c r="BN64" i="2"/>
  <c r="BO64" i="2"/>
  <c r="BP64" i="2"/>
  <c r="BQ64" i="2"/>
  <c r="BR64" i="2"/>
  <c r="BS64" i="2"/>
  <c r="BT64" i="2"/>
  <c r="BU64" i="2"/>
  <c r="BV64" i="2"/>
  <c r="BW64" i="2"/>
  <c r="BX64" i="2"/>
  <c r="BY64" i="2"/>
  <c r="BZ64" i="2"/>
  <c r="CA64" i="2"/>
  <c r="CB64" i="2"/>
  <c r="BK65" i="2"/>
  <c r="BL65" i="2"/>
  <c r="BM65" i="2"/>
  <c r="BN65" i="2"/>
  <c r="BO65" i="2"/>
  <c r="BP65" i="2"/>
  <c r="BQ65" i="2"/>
  <c r="BR65" i="2"/>
  <c r="BS65" i="2"/>
  <c r="BT65" i="2"/>
  <c r="BU65" i="2"/>
  <c r="BV65" i="2"/>
  <c r="BW65" i="2"/>
  <c r="BX65" i="2"/>
  <c r="BY65" i="2"/>
  <c r="BZ65" i="2"/>
  <c r="CA65" i="2"/>
  <c r="CB65" i="2"/>
  <c r="BK66" i="2"/>
  <c r="BL66" i="2"/>
  <c r="BM66" i="2"/>
  <c r="BN66" i="2"/>
  <c r="BO66" i="2"/>
  <c r="BP66" i="2"/>
  <c r="BQ66" i="2"/>
  <c r="BR66" i="2"/>
  <c r="BS66" i="2"/>
  <c r="BT66" i="2"/>
  <c r="BU66" i="2"/>
  <c r="BV66" i="2"/>
  <c r="BW66" i="2"/>
  <c r="BX66" i="2"/>
  <c r="BY66" i="2"/>
  <c r="BZ66" i="2"/>
  <c r="CA66" i="2"/>
  <c r="CB66" i="2"/>
  <c r="BK67" i="2"/>
  <c r="BL67" i="2"/>
  <c r="BM67" i="2"/>
  <c r="BN67" i="2"/>
  <c r="BO67" i="2"/>
  <c r="BP67" i="2"/>
  <c r="BQ67" i="2"/>
  <c r="BR67" i="2"/>
  <c r="BS67" i="2"/>
  <c r="BT67" i="2"/>
  <c r="BU67" i="2"/>
  <c r="BV67" i="2"/>
  <c r="BW67" i="2"/>
  <c r="BX67" i="2"/>
  <c r="BY67" i="2"/>
  <c r="BZ67" i="2"/>
  <c r="CA67" i="2"/>
  <c r="CB67" i="2"/>
  <c r="BK68" i="2"/>
  <c r="BL68" i="2"/>
  <c r="BM68" i="2"/>
  <c r="BN68" i="2"/>
  <c r="BO68" i="2"/>
  <c r="BP68" i="2"/>
  <c r="BQ68" i="2"/>
  <c r="BR68" i="2"/>
  <c r="BS68" i="2"/>
  <c r="BT68" i="2"/>
  <c r="BU68" i="2"/>
  <c r="BV68" i="2"/>
  <c r="BW68" i="2"/>
  <c r="BX68" i="2"/>
  <c r="BY68" i="2"/>
  <c r="BZ68" i="2"/>
  <c r="CA68" i="2"/>
  <c r="CB68" i="2"/>
  <c r="BK69" i="2"/>
  <c r="BL69" i="2"/>
  <c r="BM69" i="2"/>
  <c r="BN69" i="2"/>
  <c r="BO69" i="2"/>
  <c r="BP69" i="2"/>
  <c r="BQ69" i="2"/>
  <c r="BR69" i="2"/>
  <c r="BS69" i="2"/>
  <c r="BT69" i="2"/>
  <c r="BU69" i="2"/>
  <c r="BV69" i="2"/>
  <c r="BW69" i="2"/>
  <c r="BX69" i="2"/>
  <c r="BY69" i="2"/>
  <c r="BZ69" i="2"/>
  <c r="CA69" i="2"/>
  <c r="CB69" i="2"/>
  <c r="BK70" i="2"/>
  <c r="BL70" i="2"/>
  <c r="BM70" i="2"/>
  <c r="BN70" i="2"/>
  <c r="BO70" i="2"/>
  <c r="BP70" i="2"/>
  <c r="BQ70" i="2"/>
  <c r="BR70" i="2"/>
  <c r="BS70" i="2"/>
  <c r="BT70" i="2"/>
  <c r="BU70" i="2"/>
  <c r="BV70" i="2"/>
  <c r="BW70" i="2"/>
  <c r="BX70" i="2"/>
  <c r="BY70" i="2"/>
  <c r="BZ70" i="2"/>
  <c r="CA70" i="2"/>
  <c r="CB70" i="2"/>
  <c r="BK71" i="2"/>
  <c r="BL71" i="2"/>
  <c r="BM71" i="2"/>
  <c r="BN71" i="2"/>
  <c r="BO71" i="2"/>
  <c r="BP71" i="2"/>
  <c r="BQ71" i="2"/>
  <c r="BR71" i="2"/>
  <c r="BS71" i="2"/>
  <c r="BT71" i="2"/>
  <c r="BU71" i="2"/>
  <c r="BV71" i="2"/>
  <c r="BW71" i="2"/>
  <c r="BX71" i="2"/>
  <c r="BY71" i="2"/>
  <c r="BZ71" i="2"/>
  <c r="CA71" i="2"/>
  <c r="CB71" i="2"/>
  <c r="BJ62" i="2"/>
  <c r="BJ63" i="2"/>
  <c r="BJ64" i="2"/>
  <c r="BJ65" i="2"/>
  <c r="BJ66" i="2"/>
  <c r="BJ67" i="2"/>
  <c r="BJ68" i="2"/>
  <c r="BJ69" i="2"/>
  <c r="BJ70" i="2"/>
  <c r="BJ71" i="2"/>
  <c r="BJ61" i="2"/>
  <c r="BI62" i="2"/>
  <c r="BI63" i="2"/>
  <c r="BI64" i="2"/>
  <c r="BI65" i="2"/>
  <c r="BI66" i="2"/>
  <c r="BI67" i="2"/>
  <c r="BI68" i="2"/>
  <c r="BI69" i="2"/>
  <c r="BI70" i="2"/>
  <c r="BI71" i="2"/>
  <c r="BI61" i="2"/>
  <c r="P8" i="2"/>
  <c r="P9" i="2"/>
  <c r="P10" i="2"/>
  <c r="P11" i="2"/>
  <c r="P12" i="2"/>
  <c r="P13" i="2"/>
  <c r="P14" i="2"/>
  <c r="P15" i="2"/>
  <c r="P16" i="2"/>
  <c r="P17" i="2"/>
  <c r="P7" i="2"/>
  <c r="BX47" i="2"/>
  <c r="BX48" i="2"/>
  <c r="BX49" i="2"/>
  <c r="BX50" i="2"/>
  <c r="BX51" i="2"/>
  <c r="BX52" i="2"/>
  <c r="BX53" i="2"/>
  <c r="BX54" i="2"/>
  <c r="BX55" i="2"/>
  <c r="BX56" i="2"/>
  <c r="BX46" i="2"/>
  <c r="BT46" i="2"/>
  <c r="BU46" i="2"/>
  <c r="BV46" i="2"/>
  <c r="BW46" i="2"/>
  <c r="BT47" i="2"/>
  <c r="BU47" i="2"/>
  <c r="BV47" i="2"/>
  <c r="BW47" i="2"/>
  <c r="BT48" i="2"/>
  <c r="BU48" i="2"/>
  <c r="BV48" i="2"/>
  <c r="BW48" i="2"/>
  <c r="BT49" i="2"/>
  <c r="BU49" i="2"/>
  <c r="BV49" i="2"/>
  <c r="BW49" i="2"/>
  <c r="BT50" i="2"/>
  <c r="BU50" i="2"/>
  <c r="BV50" i="2"/>
  <c r="BW50" i="2"/>
  <c r="BT51" i="2"/>
  <c r="BU51" i="2"/>
  <c r="BV51" i="2"/>
  <c r="BW51" i="2"/>
  <c r="BT52" i="2"/>
  <c r="BU52" i="2"/>
  <c r="BV52" i="2"/>
  <c r="BW52" i="2"/>
  <c r="BT53" i="2"/>
  <c r="BU53" i="2"/>
  <c r="BV53" i="2"/>
  <c r="BW53" i="2"/>
  <c r="BT54" i="2"/>
  <c r="BU54" i="2"/>
  <c r="BV54" i="2"/>
  <c r="BW54" i="2"/>
  <c r="BT55" i="2"/>
  <c r="BU55" i="2"/>
  <c r="BV55" i="2"/>
  <c r="BW55" i="2"/>
  <c r="BT56" i="2"/>
  <c r="BU56" i="2"/>
  <c r="BV56" i="2"/>
  <c r="BW56" i="2"/>
  <c r="BK46" i="2"/>
  <c r="BL46" i="2"/>
  <c r="BM46" i="2"/>
  <c r="BN46" i="2"/>
  <c r="BO46" i="2"/>
  <c r="BP46" i="2"/>
  <c r="BQ46" i="2"/>
  <c r="BR46" i="2"/>
  <c r="BS46" i="2"/>
  <c r="BK47" i="2"/>
  <c r="BL47" i="2"/>
  <c r="BM47" i="2"/>
  <c r="BN47" i="2"/>
  <c r="BO47" i="2"/>
  <c r="BP47" i="2"/>
  <c r="BQ47" i="2"/>
  <c r="BR47" i="2"/>
  <c r="BS47" i="2"/>
  <c r="BK48" i="2"/>
  <c r="BL48" i="2"/>
  <c r="BM48" i="2"/>
  <c r="BN48" i="2"/>
  <c r="BO48" i="2"/>
  <c r="BP48" i="2"/>
  <c r="BQ48" i="2"/>
  <c r="BR48" i="2"/>
  <c r="BS48" i="2"/>
  <c r="BK49" i="2"/>
  <c r="BL49" i="2"/>
  <c r="BM49" i="2"/>
  <c r="BN49" i="2"/>
  <c r="BO49" i="2"/>
  <c r="BP49" i="2"/>
  <c r="BQ49" i="2"/>
  <c r="BR49" i="2"/>
  <c r="BS49" i="2"/>
  <c r="BK50" i="2"/>
  <c r="BL50" i="2"/>
  <c r="BM50" i="2"/>
  <c r="BN50" i="2"/>
  <c r="BO50" i="2"/>
  <c r="BP50" i="2"/>
  <c r="BQ50" i="2"/>
  <c r="BR50" i="2"/>
  <c r="BS50" i="2"/>
  <c r="BK51" i="2"/>
  <c r="BL51" i="2"/>
  <c r="BM51" i="2"/>
  <c r="BN51" i="2"/>
  <c r="BO51" i="2"/>
  <c r="BP51" i="2"/>
  <c r="BQ51" i="2"/>
  <c r="BR51" i="2"/>
  <c r="BS51" i="2"/>
  <c r="BK52" i="2"/>
  <c r="BL52" i="2"/>
  <c r="BM52" i="2"/>
  <c r="BN52" i="2"/>
  <c r="BO52" i="2"/>
  <c r="BP52" i="2"/>
  <c r="BQ52" i="2"/>
  <c r="BR52" i="2"/>
  <c r="BS52" i="2"/>
  <c r="BK53" i="2"/>
  <c r="BL53" i="2"/>
  <c r="BM53" i="2"/>
  <c r="BN53" i="2"/>
  <c r="BO53" i="2"/>
  <c r="BP53" i="2"/>
  <c r="BQ53" i="2"/>
  <c r="BR53" i="2"/>
  <c r="BS53" i="2"/>
  <c r="BK54" i="2"/>
  <c r="BL54" i="2"/>
  <c r="BM54" i="2"/>
  <c r="BN54" i="2"/>
  <c r="BO54" i="2"/>
  <c r="BP54" i="2"/>
  <c r="BQ54" i="2"/>
  <c r="BR54" i="2"/>
  <c r="BS54" i="2"/>
  <c r="BK55" i="2"/>
  <c r="BL55" i="2"/>
  <c r="BM55" i="2"/>
  <c r="BN55" i="2"/>
  <c r="BO55" i="2"/>
  <c r="BP55" i="2"/>
  <c r="BQ55" i="2"/>
  <c r="BR55" i="2"/>
  <c r="BS55" i="2"/>
  <c r="BK56" i="2"/>
  <c r="BL56" i="2"/>
  <c r="BM56" i="2"/>
  <c r="BN56" i="2"/>
  <c r="BO56" i="2"/>
  <c r="BP56" i="2"/>
  <c r="BQ56" i="2"/>
  <c r="BR56" i="2"/>
  <c r="BS56" i="2"/>
  <c r="BJ47" i="2"/>
  <c r="BJ48" i="2"/>
  <c r="BJ49" i="2"/>
  <c r="BJ50" i="2"/>
  <c r="BJ51" i="2"/>
  <c r="BJ52" i="2"/>
  <c r="BJ53" i="2"/>
  <c r="BJ54" i="2"/>
  <c r="BJ55" i="2"/>
  <c r="BJ56" i="2"/>
  <c r="BJ46" i="2"/>
  <c r="BI47" i="2"/>
  <c r="BI48" i="2"/>
  <c r="BY48" i="2" s="1"/>
  <c r="BI49" i="2"/>
  <c r="BY49" i="2" s="1"/>
  <c r="BI50" i="2"/>
  <c r="BY50" i="2" s="1"/>
  <c r="BI51" i="2"/>
  <c r="BI52" i="2"/>
  <c r="BI53" i="2"/>
  <c r="BY53" i="2" s="1"/>
  <c r="BI54" i="2"/>
  <c r="BI55" i="2"/>
  <c r="BI56" i="2"/>
  <c r="BY56" i="2" s="1"/>
  <c r="BI46" i="2"/>
  <c r="BI8" i="2"/>
  <c r="BT8" i="2" s="1"/>
  <c r="BS8" i="2" s="1"/>
  <c r="BI9" i="2"/>
  <c r="BI10" i="2"/>
  <c r="BI11" i="2"/>
  <c r="BI12" i="2"/>
  <c r="BI13" i="2"/>
  <c r="BI14" i="2"/>
  <c r="BT14" i="2" s="1"/>
  <c r="BS14" i="2" s="1"/>
  <c r="BI15" i="2"/>
  <c r="BT15" i="2" s="1"/>
  <c r="BS15" i="2" s="1"/>
  <c r="BI16" i="2"/>
  <c r="BT16" i="2" s="1"/>
  <c r="BS16" i="2" s="1"/>
  <c r="BI17" i="2"/>
  <c r="BT17" i="2" s="1"/>
  <c r="BS17" i="2" s="1"/>
  <c r="BI7" i="2"/>
  <c r="BT10" i="2"/>
  <c r="BS10" i="2" s="1"/>
  <c r="BT11" i="2"/>
  <c r="BS11" i="2" s="1"/>
  <c r="BT9" i="2"/>
  <c r="BS9" i="2" s="1"/>
  <c r="BT7" i="2"/>
  <c r="BS7" i="2" s="1"/>
  <c r="BY55" i="2"/>
  <c r="BY54" i="2"/>
  <c r="BY52" i="2"/>
  <c r="BY51" i="2"/>
  <c r="BY47" i="2"/>
  <c r="BY46" i="2"/>
  <c r="BT12" i="2"/>
  <c r="BS12" i="2" s="1"/>
  <c r="BT13" i="2"/>
  <c r="BS13" i="2" s="1"/>
  <c r="BK7" i="2"/>
  <c r="BL7" i="2"/>
  <c r="BM7" i="2"/>
  <c r="BN7" i="2"/>
  <c r="BO7" i="2"/>
  <c r="BP7" i="2"/>
  <c r="BQ7" i="2"/>
  <c r="BR7" i="2"/>
  <c r="BK8" i="2"/>
  <c r="BL8" i="2"/>
  <c r="BM8" i="2"/>
  <c r="BN8" i="2"/>
  <c r="BO8" i="2"/>
  <c r="BP8" i="2"/>
  <c r="BQ8" i="2"/>
  <c r="BR8" i="2"/>
  <c r="BK9" i="2"/>
  <c r="BL9" i="2"/>
  <c r="BM9" i="2"/>
  <c r="BN9" i="2"/>
  <c r="BO9" i="2"/>
  <c r="BP9" i="2"/>
  <c r="BQ9" i="2"/>
  <c r="BR9" i="2"/>
  <c r="BK10" i="2"/>
  <c r="BL10" i="2"/>
  <c r="BM10" i="2"/>
  <c r="BN10" i="2"/>
  <c r="BO10" i="2"/>
  <c r="BP10" i="2"/>
  <c r="BQ10" i="2"/>
  <c r="BR10" i="2"/>
  <c r="BK11" i="2"/>
  <c r="BL11" i="2"/>
  <c r="BM11" i="2"/>
  <c r="BN11" i="2"/>
  <c r="BO11" i="2"/>
  <c r="BP11" i="2"/>
  <c r="BQ11" i="2"/>
  <c r="BR11" i="2"/>
  <c r="BK12" i="2"/>
  <c r="BL12" i="2"/>
  <c r="BM12" i="2"/>
  <c r="BN12" i="2"/>
  <c r="BO12" i="2"/>
  <c r="BP12" i="2"/>
  <c r="BQ12" i="2"/>
  <c r="BR12" i="2"/>
  <c r="BK13" i="2"/>
  <c r="BL13" i="2"/>
  <c r="BM13" i="2"/>
  <c r="BN13" i="2"/>
  <c r="BO13" i="2"/>
  <c r="BP13" i="2"/>
  <c r="BQ13" i="2"/>
  <c r="BR13" i="2"/>
  <c r="BK14" i="2"/>
  <c r="BL14" i="2"/>
  <c r="BM14" i="2"/>
  <c r="BN14" i="2"/>
  <c r="BO14" i="2"/>
  <c r="BP14" i="2"/>
  <c r="BQ14" i="2"/>
  <c r="BR14" i="2"/>
  <c r="BK15" i="2"/>
  <c r="BL15" i="2"/>
  <c r="BM15" i="2"/>
  <c r="BN15" i="2"/>
  <c r="BO15" i="2"/>
  <c r="BP15" i="2"/>
  <c r="BQ15" i="2"/>
  <c r="BR15" i="2"/>
  <c r="BK16" i="2"/>
  <c r="BL16" i="2"/>
  <c r="BM16" i="2"/>
  <c r="BN16" i="2"/>
  <c r="BO16" i="2"/>
  <c r="BP16" i="2"/>
  <c r="BQ16" i="2"/>
  <c r="BR16" i="2"/>
  <c r="BK17" i="2"/>
  <c r="BL17" i="2"/>
  <c r="BM17" i="2"/>
  <c r="BN17" i="2"/>
  <c r="BO17" i="2"/>
  <c r="BP17" i="2"/>
  <c r="BQ17" i="2"/>
  <c r="BR17" i="2"/>
  <c r="BJ17" i="2"/>
  <c r="BJ16" i="2"/>
  <c r="BJ15" i="2"/>
  <c r="BJ14" i="2"/>
  <c r="BJ13" i="2"/>
  <c r="BJ12" i="2"/>
  <c r="BJ11" i="2"/>
  <c r="BJ10" i="2"/>
  <c r="BJ9" i="2"/>
  <c r="BJ8" i="2"/>
  <c r="BJ7" i="2"/>
  <c r="CN17" i="2"/>
  <c r="CM17" i="2"/>
  <c r="CL17" i="2"/>
  <c r="CK17" i="2"/>
  <c r="CJ17" i="2"/>
  <c r="CI17" i="2"/>
  <c r="CH17" i="2"/>
  <c r="CG17" i="2"/>
  <c r="CF17" i="2"/>
  <c r="CE17" i="2"/>
  <c r="CD17" i="2"/>
  <c r="CC17" i="2"/>
  <c r="CB17" i="2"/>
  <c r="CA17" i="2"/>
  <c r="BZ17" i="2"/>
  <c r="BY17" i="2"/>
  <c r="BX17" i="2"/>
  <c r="BW17" i="2"/>
  <c r="BV17" i="2"/>
  <c r="BU17" i="2"/>
  <c r="CN16" i="2"/>
  <c r="CM16" i="2"/>
  <c r="CL16" i="2"/>
  <c r="CK16" i="2"/>
  <c r="CJ16" i="2"/>
  <c r="CI16" i="2"/>
  <c r="CH16" i="2"/>
  <c r="CG16" i="2"/>
  <c r="CF16" i="2"/>
  <c r="CE16" i="2"/>
  <c r="CD16" i="2"/>
  <c r="CC16" i="2"/>
  <c r="CB16" i="2"/>
  <c r="CA16" i="2"/>
  <c r="BZ16" i="2"/>
  <c r="BY16" i="2"/>
  <c r="BX16" i="2"/>
  <c r="BW16" i="2"/>
  <c r="BV16" i="2"/>
  <c r="BU16" i="2"/>
  <c r="CN15" i="2"/>
  <c r="CM15" i="2"/>
  <c r="CL15" i="2"/>
  <c r="CK15" i="2"/>
  <c r="CJ15" i="2"/>
  <c r="CI15" i="2"/>
  <c r="CH15" i="2"/>
  <c r="CG15" i="2"/>
  <c r="CF15" i="2"/>
  <c r="CE15" i="2"/>
  <c r="CD15" i="2"/>
  <c r="CC15" i="2"/>
  <c r="CB15" i="2"/>
  <c r="CA15" i="2"/>
  <c r="BZ15" i="2"/>
  <c r="BY15" i="2"/>
  <c r="BX15" i="2"/>
  <c r="BW15" i="2"/>
  <c r="BV15" i="2"/>
  <c r="BU15" i="2"/>
  <c r="CN14" i="2"/>
  <c r="CM14" i="2"/>
  <c r="CL14" i="2"/>
  <c r="CK14" i="2"/>
  <c r="CJ14" i="2"/>
  <c r="CI14" i="2"/>
  <c r="CH14" i="2"/>
  <c r="CG14" i="2"/>
  <c r="CF14" i="2"/>
  <c r="CE14" i="2"/>
  <c r="CD14" i="2"/>
  <c r="CC14" i="2"/>
  <c r="CB14" i="2"/>
  <c r="CA14" i="2"/>
  <c r="BZ14" i="2"/>
  <c r="BY14" i="2"/>
  <c r="BX14" i="2"/>
  <c r="BW14" i="2"/>
  <c r="BV14" i="2"/>
  <c r="BU14" i="2"/>
  <c r="CN13" i="2"/>
  <c r="CM13" i="2"/>
  <c r="CL13" i="2"/>
  <c r="CK13" i="2"/>
  <c r="CJ13" i="2"/>
  <c r="CI13" i="2"/>
  <c r="CH13" i="2"/>
  <c r="CG13" i="2"/>
  <c r="CF13" i="2"/>
  <c r="CE13" i="2"/>
  <c r="CD13" i="2"/>
  <c r="CC13" i="2"/>
  <c r="CB13" i="2"/>
  <c r="CA13" i="2"/>
  <c r="BZ13" i="2"/>
  <c r="BY13" i="2"/>
  <c r="BX13" i="2"/>
  <c r="BW13" i="2"/>
  <c r="BV13" i="2"/>
  <c r="BU13" i="2"/>
  <c r="CN12" i="2"/>
  <c r="CM12" i="2"/>
  <c r="CL12" i="2"/>
  <c r="CK12" i="2"/>
  <c r="CJ12" i="2"/>
  <c r="CI12" i="2"/>
  <c r="CH12" i="2"/>
  <c r="CG12" i="2"/>
  <c r="CF12" i="2"/>
  <c r="CE12" i="2"/>
  <c r="CD12" i="2"/>
  <c r="CC12" i="2"/>
  <c r="CB12" i="2"/>
  <c r="CA12" i="2"/>
  <c r="BZ12" i="2"/>
  <c r="BY12" i="2"/>
  <c r="BX12" i="2"/>
  <c r="BW12" i="2"/>
  <c r="BV12" i="2"/>
  <c r="BU12" i="2"/>
  <c r="CN11" i="2"/>
  <c r="CM11" i="2"/>
  <c r="CL11" i="2"/>
  <c r="CK11" i="2"/>
  <c r="CJ11" i="2"/>
  <c r="CI11" i="2"/>
  <c r="CH11" i="2"/>
  <c r="CG11" i="2"/>
  <c r="CF11" i="2"/>
  <c r="CE11" i="2"/>
  <c r="CD11" i="2"/>
  <c r="CC11" i="2"/>
  <c r="CB11" i="2"/>
  <c r="CA11" i="2"/>
  <c r="BZ11" i="2"/>
  <c r="BY11" i="2"/>
  <c r="BX11" i="2"/>
  <c r="BW11" i="2"/>
  <c r="BV11" i="2"/>
  <c r="BU11" i="2"/>
  <c r="CN10" i="2"/>
  <c r="CM10" i="2"/>
  <c r="CL10" i="2"/>
  <c r="CK10" i="2"/>
  <c r="CJ10" i="2"/>
  <c r="CI10" i="2"/>
  <c r="CH10" i="2"/>
  <c r="CG10" i="2"/>
  <c r="CF10" i="2"/>
  <c r="CE10" i="2"/>
  <c r="CD10" i="2"/>
  <c r="CC10" i="2"/>
  <c r="CB10" i="2"/>
  <c r="CA10" i="2"/>
  <c r="BZ10" i="2"/>
  <c r="BY10" i="2"/>
  <c r="BX10" i="2"/>
  <c r="BW10" i="2"/>
  <c r="BV10" i="2"/>
  <c r="BU10" i="2"/>
  <c r="CN9" i="2"/>
  <c r="CM9" i="2"/>
  <c r="CL9" i="2"/>
  <c r="CK9" i="2"/>
  <c r="CJ9" i="2"/>
  <c r="CI9" i="2"/>
  <c r="CH9" i="2"/>
  <c r="CG9" i="2"/>
  <c r="CF9" i="2"/>
  <c r="CE9" i="2"/>
  <c r="CD9" i="2"/>
  <c r="CC9" i="2"/>
  <c r="CB9" i="2"/>
  <c r="CA9" i="2"/>
  <c r="BZ9" i="2"/>
  <c r="BY9" i="2"/>
  <c r="BX9" i="2"/>
  <c r="BW9" i="2"/>
  <c r="BV9" i="2"/>
  <c r="BU9" i="2"/>
  <c r="CN8" i="2"/>
  <c r="CM8" i="2"/>
  <c r="CL8" i="2"/>
  <c r="CK8" i="2"/>
  <c r="CJ8" i="2"/>
  <c r="CI8" i="2"/>
  <c r="CH8" i="2"/>
  <c r="CG8" i="2"/>
  <c r="CF8" i="2"/>
  <c r="CE8" i="2"/>
  <c r="CD8" i="2"/>
  <c r="CC8" i="2"/>
  <c r="CB8" i="2"/>
  <c r="CA8" i="2"/>
  <c r="BZ8" i="2"/>
  <c r="BY8" i="2"/>
  <c r="BX8" i="2"/>
  <c r="BW8" i="2"/>
  <c r="BV8" i="2"/>
  <c r="BU8" i="2"/>
  <c r="CN7" i="2"/>
  <c r="CM7" i="2"/>
  <c r="CL7" i="2"/>
  <c r="CK7" i="2"/>
  <c r="CJ7" i="2"/>
  <c r="CI7" i="2"/>
  <c r="CH7" i="2"/>
  <c r="CG7" i="2"/>
  <c r="CF7" i="2"/>
  <c r="CE7" i="2"/>
  <c r="CD7" i="2"/>
  <c r="CC7" i="2"/>
  <c r="CB7" i="2"/>
  <c r="CA7" i="2"/>
  <c r="BZ7" i="2"/>
  <c r="BY7" i="2"/>
  <c r="BX7" i="2"/>
  <c r="BW7" i="2"/>
  <c r="BV7" i="2"/>
  <c r="BU7" i="2"/>
  <c r="T7" i="2" l="1"/>
  <c r="T8" i="2"/>
  <c r="T9" i="2"/>
  <c r="T10" i="2"/>
  <c r="T11" i="2"/>
  <c r="T12" i="2"/>
  <c r="T13" i="2"/>
  <c r="T16" i="2"/>
  <c r="T17" i="2"/>
  <c r="T15" i="2"/>
  <c r="T14" i="2"/>
  <c r="AB38" i="2" l="1"/>
  <c r="AB37" i="2"/>
  <c r="AB36" i="2"/>
  <c r="AB35" i="2"/>
  <c r="AB34" i="2"/>
  <c r="AB33" i="2"/>
  <c r="AB32" i="2"/>
  <c r="AB31" i="2"/>
  <c r="AB30" i="2"/>
  <c r="AB29" i="2"/>
  <c r="AB28" i="2"/>
  <c r="AB7" i="2"/>
  <c r="AB8" i="2"/>
  <c r="AB9" i="2"/>
  <c r="AB10" i="2"/>
  <c r="AB11" i="2"/>
  <c r="AB13" i="2"/>
  <c r="AB14" i="2"/>
  <c r="AB15" i="2"/>
  <c r="AB16" i="2"/>
  <c r="AB17" i="2"/>
  <c r="AB12" i="2"/>
  <c r="B41" i="2" l="1"/>
  <c r="J38" i="2" l="1"/>
  <c r="K38" i="2" s="1"/>
  <c r="G38" i="2"/>
  <c r="E38" i="2"/>
  <c r="H38" i="2" s="1"/>
  <c r="J37" i="2"/>
  <c r="K37" i="2" s="1"/>
  <c r="G37" i="2"/>
  <c r="E37" i="2"/>
  <c r="H37" i="2" s="1"/>
  <c r="J36" i="2"/>
  <c r="K36" i="2" s="1"/>
  <c r="G36" i="2"/>
  <c r="E36" i="2"/>
  <c r="H36" i="2" s="1"/>
  <c r="J35" i="2"/>
  <c r="K35" i="2" s="1"/>
  <c r="G35" i="2"/>
  <c r="E35" i="2"/>
  <c r="H35" i="2" s="1"/>
  <c r="J34" i="2"/>
  <c r="K34" i="2" s="1"/>
  <c r="G34" i="2"/>
  <c r="E34" i="2"/>
  <c r="H34" i="2" s="1"/>
  <c r="J33" i="2"/>
  <c r="K33" i="2" s="1"/>
  <c r="G33" i="2"/>
  <c r="E33" i="2"/>
  <c r="H33" i="2" s="1"/>
  <c r="J32" i="2"/>
  <c r="K32" i="2" s="1"/>
  <c r="G32" i="2"/>
  <c r="E32" i="2"/>
  <c r="H32" i="2" s="1"/>
  <c r="J31" i="2"/>
  <c r="K31" i="2" s="1"/>
  <c r="G31" i="2"/>
  <c r="E31" i="2"/>
  <c r="H31" i="2" s="1"/>
  <c r="J30" i="2"/>
  <c r="K30" i="2" s="1"/>
  <c r="G30" i="2"/>
  <c r="E30" i="2"/>
  <c r="H30" i="2" s="1"/>
  <c r="J29" i="2"/>
  <c r="K29" i="2" s="1"/>
  <c r="G29" i="2"/>
  <c r="E29" i="2"/>
  <c r="H29" i="2" s="1"/>
  <c r="J28" i="2"/>
  <c r="K28" i="2" s="1"/>
  <c r="G28" i="2"/>
  <c r="E28" i="2"/>
  <c r="H28" i="2" s="1"/>
  <c r="C28" i="2"/>
  <c r="J27" i="2"/>
  <c r="K27" i="2" s="1"/>
  <c r="G17" i="2"/>
  <c r="E17" i="2"/>
  <c r="H17" i="2" s="1"/>
  <c r="G16" i="2"/>
  <c r="E16" i="2"/>
  <c r="G15" i="2"/>
  <c r="E15" i="2"/>
  <c r="H15" i="2" s="1"/>
  <c r="B15" i="2"/>
  <c r="G14" i="2"/>
  <c r="E14" i="2"/>
  <c r="G13" i="2"/>
  <c r="E13" i="2"/>
  <c r="G12" i="2"/>
  <c r="E12" i="2"/>
  <c r="G11" i="2"/>
  <c r="E11" i="2"/>
  <c r="H11" i="2" s="1"/>
  <c r="G10" i="2"/>
  <c r="E10" i="2"/>
  <c r="G9" i="2"/>
  <c r="E9" i="2"/>
  <c r="H9" i="2" s="1"/>
  <c r="G8" i="2"/>
  <c r="E8" i="2"/>
  <c r="H8" i="2" s="1"/>
  <c r="G7" i="2"/>
  <c r="E7" i="2"/>
  <c r="C7" i="2"/>
  <c r="J7" i="2" s="1"/>
  <c r="S7" i="2" s="1"/>
  <c r="J6" i="2"/>
  <c r="Q7" i="2" l="1"/>
  <c r="R7" i="2"/>
  <c r="F15" i="2"/>
  <c r="F10" i="2"/>
  <c r="I33" i="2"/>
  <c r="F12" i="2"/>
  <c r="F8" i="2"/>
  <c r="L28" i="2"/>
  <c r="P28" i="2" s="1"/>
  <c r="Q28" i="2" s="1"/>
  <c r="L27" i="2"/>
  <c r="M27" i="2" s="1"/>
  <c r="N27" i="2" s="1"/>
  <c r="O27" i="2" s="1"/>
  <c r="I37" i="2"/>
  <c r="H10" i="2"/>
  <c r="I10" i="2" s="1"/>
  <c r="C8" i="2"/>
  <c r="F17" i="2"/>
  <c r="H7" i="2"/>
  <c r="I8" i="2" s="1"/>
  <c r="I29" i="2"/>
  <c r="I35" i="2"/>
  <c r="I9" i="2"/>
  <c r="I31" i="2"/>
  <c r="F13" i="2"/>
  <c r="C29" i="2"/>
  <c r="C30" i="2" s="1"/>
  <c r="C31" i="2" s="1"/>
  <c r="K7" i="2"/>
  <c r="L7" i="2" s="1"/>
  <c r="H13" i="2"/>
  <c r="H12" i="2"/>
  <c r="I30" i="2"/>
  <c r="I32" i="2"/>
  <c r="I34" i="2"/>
  <c r="I36" i="2"/>
  <c r="I38" i="2"/>
  <c r="F11" i="2"/>
  <c r="F16" i="2"/>
  <c r="F9" i="2"/>
  <c r="H16" i="2"/>
  <c r="I16" i="2" s="1"/>
  <c r="F29" i="2"/>
  <c r="F30" i="2"/>
  <c r="F31" i="2"/>
  <c r="F32" i="2"/>
  <c r="F33" i="2"/>
  <c r="F34" i="2"/>
  <c r="F35" i="2"/>
  <c r="F36" i="2"/>
  <c r="F37" i="2"/>
  <c r="F38" i="2"/>
  <c r="F14" i="2"/>
  <c r="H14" i="2"/>
  <c r="AE28" i="2" l="1"/>
  <c r="AQ28" i="2"/>
  <c r="BC28" i="2"/>
  <c r="AF28" i="2"/>
  <c r="AG28" i="2"/>
  <c r="AH28" i="2"/>
  <c r="AT28" i="2"/>
  <c r="BF28" i="2"/>
  <c r="AI28" i="2"/>
  <c r="AU28" i="2"/>
  <c r="AC28" i="2"/>
  <c r="AJ28" i="2"/>
  <c r="AV28" i="2"/>
  <c r="AN28" i="2"/>
  <c r="AK28" i="2"/>
  <c r="AW28" i="2"/>
  <c r="AL28" i="2"/>
  <c r="AY28" i="2"/>
  <c r="AX28" i="2"/>
  <c r="AM28" i="2"/>
  <c r="AZ28" i="2"/>
  <c r="AO28" i="2"/>
  <c r="BA28" i="2"/>
  <c r="AD28" i="2"/>
  <c r="AP28" i="2"/>
  <c r="BB28" i="2"/>
  <c r="AR28" i="2"/>
  <c r="BD28" i="2"/>
  <c r="AS28" i="2"/>
  <c r="BE28" i="2"/>
  <c r="I13" i="2"/>
  <c r="M28" i="2"/>
  <c r="N28" i="2" s="1"/>
  <c r="O28" i="2" s="1"/>
  <c r="N7" i="2"/>
  <c r="AK7" i="2"/>
  <c r="AX7" i="2"/>
  <c r="AN7" i="2"/>
  <c r="AZ7" i="2"/>
  <c r="AO7" i="2"/>
  <c r="BA7" i="2"/>
  <c r="AD7" i="2"/>
  <c r="AP7" i="2"/>
  <c r="BB7" i="2"/>
  <c r="AC7" i="2"/>
  <c r="U7" i="2" s="1"/>
  <c r="AE7" i="2"/>
  <c r="AQ7" i="2"/>
  <c r="BC7" i="2"/>
  <c r="AF7" i="2"/>
  <c r="AR7" i="2"/>
  <c r="BD7" i="2"/>
  <c r="AW7" i="2"/>
  <c r="AM7" i="2"/>
  <c r="AG7" i="2"/>
  <c r="AS7" i="2"/>
  <c r="BE7" i="2"/>
  <c r="AY7" i="2"/>
  <c r="AH7" i="2"/>
  <c r="AT7" i="2"/>
  <c r="BF7" i="2"/>
  <c r="AJ7" i="2"/>
  <c r="AV7" i="2"/>
  <c r="AI7" i="2"/>
  <c r="AU7" i="2"/>
  <c r="AL7" i="2"/>
  <c r="J8" i="2"/>
  <c r="C9" i="2"/>
  <c r="R28" i="2"/>
  <c r="S28" i="2"/>
  <c r="I11" i="2"/>
  <c r="L29" i="2"/>
  <c r="L30" i="2"/>
  <c r="M7" i="2"/>
  <c r="I12" i="2"/>
  <c r="I14" i="2"/>
  <c r="L31" i="2"/>
  <c r="P31" i="2" s="1"/>
  <c r="C32" i="2"/>
  <c r="I15" i="2"/>
  <c r="I17" i="2"/>
  <c r="K8" i="2" l="1"/>
  <c r="L8" i="2" s="1"/>
  <c r="BF8" i="2" s="1"/>
  <c r="S8" i="2"/>
  <c r="Y28" i="2"/>
  <c r="X28" i="2"/>
  <c r="AA28" i="2"/>
  <c r="W28" i="2"/>
  <c r="Z28" i="2"/>
  <c r="V28" i="2"/>
  <c r="U28" i="2"/>
  <c r="V7" i="2"/>
  <c r="W7" i="2"/>
  <c r="X7" i="2"/>
  <c r="Y7" i="2"/>
  <c r="Z7" i="2"/>
  <c r="AA7" i="2"/>
  <c r="N8" i="2"/>
  <c r="AT8" i="2"/>
  <c r="AI8" i="2"/>
  <c r="AU8" i="2"/>
  <c r="AJ8" i="2"/>
  <c r="AV8" i="2"/>
  <c r="AK8" i="2"/>
  <c r="AC8" i="2"/>
  <c r="U8" i="2" s="1"/>
  <c r="AL8" i="2"/>
  <c r="AX8" i="2"/>
  <c r="AM8" i="2"/>
  <c r="AY8" i="2"/>
  <c r="BD8" i="2"/>
  <c r="BE8" i="2"/>
  <c r="AN8" i="2"/>
  <c r="AZ8" i="2"/>
  <c r="BB8" i="2"/>
  <c r="AO8" i="2"/>
  <c r="BA8" i="2"/>
  <c r="BC8" i="2"/>
  <c r="AF8" i="2"/>
  <c r="AH8" i="2"/>
  <c r="AE8" i="2"/>
  <c r="AR8" i="2"/>
  <c r="AG8" i="2"/>
  <c r="AS8" i="2"/>
  <c r="J9" i="2"/>
  <c r="C10" i="2"/>
  <c r="P30" i="2"/>
  <c r="Q30" i="2" s="1"/>
  <c r="M8" i="2"/>
  <c r="P29" i="2"/>
  <c r="Q29" i="2" s="1"/>
  <c r="M29" i="2"/>
  <c r="N29" i="2" s="1"/>
  <c r="O29" i="2" s="1"/>
  <c r="M30" i="2"/>
  <c r="N30" i="2" s="1"/>
  <c r="O30" i="2" s="1"/>
  <c r="L32" i="2"/>
  <c r="P32" i="2" s="1"/>
  <c r="C33" i="2"/>
  <c r="Q31" i="2"/>
  <c r="M31" i="2"/>
  <c r="N31" i="2" s="1"/>
  <c r="O31" i="2" s="1"/>
  <c r="Q8" i="2" l="1"/>
  <c r="R8" i="2"/>
  <c r="AG30" i="2"/>
  <c r="AS30" i="2"/>
  <c r="BE30" i="2"/>
  <c r="AT30" i="2"/>
  <c r="AK30" i="2"/>
  <c r="AW30" i="2"/>
  <c r="AL30" i="2"/>
  <c r="AX30" i="2"/>
  <c r="AP30" i="2"/>
  <c r="AM30" i="2"/>
  <c r="AY30" i="2"/>
  <c r="AN30" i="2"/>
  <c r="AZ30" i="2"/>
  <c r="AC30" i="2"/>
  <c r="AO30" i="2"/>
  <c r="BA30" i="2"/>
  <c r="AD30" i="2"/>
  <c r="BB30" i="2"/>
  <c r="AE30" i="2"/>
  <c r="AQ30" i="2"/>
  <c r="BC30" i="2"/>
  <c r="AF30" i="2"/>
  <c r="AR30" i="2"/>
  <c r="BD30" i="2"/>
  <c r="AH30" i="2"/>
  <c r="BF30" i="2"/>
  <c r="AI30" i="2"/>
  <c r="AJ30" i="2"/>
  <c r="AU30" i="2"/>
  <c r="AV30" i="2"/>
  <c r="AQ8" i="2"/>
  <c r="AW8" i="2"/>
  <c r="AL29" i="2"/>
  <c r="AX29" i="2"/>
  <c r="AY29" i="2"/>
  <c r="AO29" i="2"/>
  <c r="BA29" i="2"/>
  <c r="AD29" i="2"/>
  <c r="AP29" i="2"/>
  <c r="BB29" i="2"/>
  <c r="AE29" i="2"/>
  <c r="AQ29" i="2"/>
  <c r="BC29" i="2"/>
  <c r="AF29" i="2"/>
  <c r="AR29" i="2"/>
  <c r="BD29" i="2"/>
  <c r="AC29" i="2"/>
  <c r="AG29" i="2"/>
  <c r="AS29" i="2"/>
  <c r="BE29" i="2"/>
  <c r="AH29" i="2"/>
  <c r="AT29" i="2"/>
  <c r="BF29" i="2"/>
  <c r="AI29" i="2"/>
  <c r="AU29" i="2"/>
  <c r="AJ29" i="2"/>
  <c r="AV29" i="2"/>
  <c r="AK29" i="2"/>
  <c r="AW29" i="2"/>
  <c r="AM29" i="2"/>
  <c r="AZ29" i="2"/>
  <c r="AN29" i="2"/>
  <c r="K9" i="2"/>
  <c r="L9" i="2" s="1"/>
  <c r="AQ9" i="2" s="1"/>
  <c r="S9" i="2"/>
  <c r="AN31" i="2"/>
  <c r="AZ31" i="2"/>
  <c r="AO31" i="2"/>
  <c r="AF31" i="2"/>
  <c r="AR31" i="2"/>
  <c r="BD31" i="2"/>
  <c r="AG31" i="2"/>
  <c r="AS31" i="2"/>
  <c r="BE31" i="2"/>
  <c r="AH31" i="2"/>
  <c r="AT31" i="2"/>
  <c r="BF31" i="2"/>
  <c r="AI31" i="2"/>
  <c r="AU31" i="2"/>
  <c r="AJ31" i="2"/>
  <c r="AV31" i="2"/>
  <c r="AW31" i="2"/>
  <c r="AC31" i="2"/>
  <c r="AK31" i="2"/>
  <c r="AL31" i="2"/>
  <c r="AX31" i="2"/>
  <c r="AM31" i="2"/>
  <c r="AY31" i="2"/>
  <c r="BA31" i="2"/>
  <c r="BB31" i="2"/>
  <c r="BC31" i="2"/>
  <c r="AD31" i="2"/>
  <c r="AE31" i="2"/>
  <c r="AP31" i="2"/>
  <c r="AQ31" i="2"/>
  <c r="AD8" i="2"/>
  <c r="AA8" i="2" s="1"/>
  <c r="AP8" i="2"/>
  <c r="Y8" i="2" s="1"/>
  <c r="AO9" i="2"/>
  <c r="BA9" i="2"/>
  <c r="AD9" i="2"/>
  <c r="AP9" i="2"/>
  <c r="BB9" i="2"/>
  <c r="AE9" i="2"/>
  <c r="AF9" i="2"/>
  <c r="AR9" i="2"/>
  <c r="BD9" i="2"/>
  <c r="AG9" i="2"/>
  <c r="AS9" i="2"/>
  <c r="BE9" i="2"/>
  <c r="AH9" i="2"/>
  <c r="AT9" i="2"/>
  <c r="BF9" i="2"/>
  <c r="AC9" i="2"/>
  <c r="U9" i="2" s="1"/>
  <c r="AU9" i="2"/>
  <c r="AX9" i="2"/>
  <c r="AJ9" i="2"/>
  <c r="AV9" i="2"/>
  <c r="AW9" i="2"/>
  <c r="AL9" i="2"/>
  <c r="AM9" i="2"/>
  <c r="AK9" i="2"/>
  <c r="AN9" i="2"/>
  <c r="AZ9" i="2"/>
  <c r="R29" i="2"/>
  <c r="S29" i="2"/>
  <c r="R30" i="2"/>
  <c r="S30" i="2"/>
  <c r="N9" i="2"/>
  <c r="M9" i="2"/>
  <c r="R31" i="2"/>
  <c r="S31" i="2"/>
  <c r="C11" i="2"/>
  <c r="J10" i="2"/>
  <c r="L33" i="2"/>
  <c r="P33" i="2" s="1"/>
  <c r="C34" i="2"/>
  <c r="Q32" i="2"/>
  <c r="M32" i="2"/>
  <c r="N32" i="2" s="1"/>
  <c r="O32" i="2" s="1"/>
  <c r="K10" i="2" l="1"/>
  <c r="L10" i="2" s="1"/>
  <c r="AM10" i="2" s="1"/>
  <c r="S10" i="2"/>
  <c r="U31" i="2"/>
  <c r="Y31" i="2"/>
  <c r="W31" i="2"/>
  <c r="AA31" i="2"/>
  <c r="V31" i="2"/>
  <c r="X31" i="2"/>
  <c r="Z31" i="2"/>
  <c r="U29" i="2"/>
  <c r="V29" i="2"/>
  <c r="X29" i="2"/>
  <c r="W29" i="2"/>
  <c r="Z29" i="2"/>
  <c r="Y29" i="2"/>
  <c r="AA29" i="2"/>
  <c r="V8" i="2"/>
  <c r="Q9" i="2"/>
  <c r="R9" i="2"/>
  <c r="W8" i="2"/>
  <c r="X8" i="2"/>
  <c r="AI9" i="2"/>
  <c r="Y9" i="2" s="1"/>
  <c r="BC9" i="2"/>
  <c r="Z8" i="2"/>
  <c r="U30" i="2"/>
  <c r="W30" i="2"/>
  <c r="AA30" i="2"/>
  <c r="X30" i="2"/>
  <c r="Z30" i="2"/>
  <c r="Y30" i="2"/>
  <c r="V30" i="2"/>
  <c r="AI32" i="2"/>
  <c r="AU32" i="2"/>
  <c r="AJ32" i="2"/>
  <c r="AM32" i="2"/>
  <c r="AY32" i="2"/>
  <c r="AN32" i="2"/>
  <c r="AZ32" i="2"/>
  <c r="AF32" i="2"/>
  <c r="AO32" i="2"/>
  <c r="BA32" i="2"/>
  <c r="AD32" i="2"/>
  <c r="AP32" i="2"/>
  <c r="BB32" i="2"/>
  <c r="AE32" i="2"/>
  <c r="BC32" i="2"/>
  <c r="BD32" i="2"/>
  <c r="AQ32" i="2"/>
  <c r="AR32" i="2"/>
  <c r="AG32" i="2"/>
  <c r="AS32" i="2"/>
  <c r="BE32" i="2"/>
  <c r="AH32" i="2"/>
  <c r="AT32" i="2"/>
  <c r="BF32" i="2"/>
  <c r="AV32" i="2"/>
  <c r="AW32" i="2"/>
  <c r="AX32" i="2"/>
  <c r="AK32" i="2"/>
  <c r="AC32" i="2"/>
  <c r="AL32" i="2"/>
  <c r="AY9" i="2"/>
  <c r="Z9" i="2" s="1"/>
  <c r="V9" i="2"/>
  <c r="AA9" i="2"/>
  <c r="AV10" i="2"/>
  <c r="AL10" i="2"/>
  <c r="AX10" i="2"/>
  <c r="AN10" i="2"/>
  <c r="AZ10" i="2"/>
  <c r="AO10" i="2"/>
  <c r="BA10" i="2"/>
  <c r="AS10" i="2"/>
  <c r="BF10" i="2"/>
  <c r="BB10" i="2"/>
  <c r="AC10" i="2"/>
  <c r="U10" i="2" s="1"/>
  <c r="AE10" i="2"/>
  <c r="AQ10" i="2"/>
  <c r="BC10" i="2"/>
  <c r="AG10" i="2"/>
  <c r="AT10" i="2"/>
  <c r="AF10" i="2"/>
  <c r="AH10" i="2"/>
  <c r="AU10" i="2"/>
  <c r="J11" i="2"/>
  <c r="C12" i="2"/>
  <c r="R32" i="2"/>
  <c r="S32" i="2"/>
  <c r="C35" i="2"/>
  <c r="L34" i="2"/>
  <c r="P34" i="2" s="1"/>
  <c r="Q33" i="2"/>
  <c r="M33" i="2"/>
  <c r="N33" i="2" s="1"/>
  <c r="O33" i="2" s="1"/>
  <c r="Q10" i="2" l="1"/>
  <c r="R10" i="2"/>
  <c r="BE10" i="2"/>
  <c r="AP10" i="2"/>
  <c r="AW10" i="2"/>
  <c r="Z32" i="2"/>
  <c r="AA32" i="2"/>
  <c r="Y32" i="2"/>
  <c r="W32" i="2"/>
  <c r="U32" i="2"/>
  <c r="V32" i="2"/>
  <c r="X32" i="2"/>
  <c r="AD33" i="2"/>
  <c r="AP33" i="2"/>
  <c r="BB33" i="2"/>
  <c r="AE33" i="2"/>
  <c r="AH33" i="2"/>
  <c r="AT33" i="2"/>
  <c r="BF33" i="2"/>
  <c r="AI33" i="2"/>
  <c r="AU33" i="2"/>
  <c r="AY33" i="2"/>
  <c r="AJ33" i="2"/>
  <c r="AV33" i="2"/>
  <c r="AK33" i="2"/>
  <c r="AW33" i="2"/>
  <c r="AL33" i="2"/>
  <c r="AX33" i="2"/>
  <c r="AM33" i="2"/>
  <c r="AN33" i="2"/>
  <c r="AZ33" i="2"/>
  <c r="AC33" i="2"/>
  <c r="AO33" i="2"/>
  <c r="BA33" i="2"/>
  <c r="AQ33" i="2"/>
  <c r="AF33" i="2"/>
  <c r="AG33" i="2"/>
  <c r="AR33" i="2"/>
  <c r="AS33" i="2"/>
  <c r="BE33" i="2"/>
  <c r="BC33" i="2"/>
  <c r="BD33" i="2"/>
  <c r="AR10" i="2"/>
  <c r="AD10" i="2"/>
  <c r="Z10" i="2" s="1"/>
  <c r="AK10" i="2"/>
  <c r="AJ10" i="2"/>
  <c r="Y10" i="2" s="1"/>
  <c r="X9" i="2"/>
  <c r="K11" i="2"/>
  <c r="L11" i="2" s="1"/>
  <c r="AE11" i="2" s="1"/>
  <c r="S11" i="2"/>
  <c r="W9" i="2"/>
  <c r="N10" i="2"/>
  <c r="AI10" i="2"/>
  <c r="AY10" i="2"/>
  <c r="M10" i="2"/>
  <c r="BD10" i="2"/>
  <c r="AA10" i="2"/>
  <c r="V10" i="2"/>
  <c r="X10" i="2"/>
  <c r="W10" i="2"/>
  <c r="AP11" i="2"/>
  <c r="BE11" i="2"/>
  <c r="AH11" i="2"/>
  <c r="AT11" i="2"/>
  <c r="BF11" i="2"/>
  <c r="AO11" i="2"/>
  <c r="AL11" i="2"/>
  <c r="AX11" i="2"/>
  <c r="AC11" i="2"/>
  <c r="U11" i="2" s="1"/>
  <c r="R33" i="2"/>
  <c r="S33" i="2"/>
  <c r="C13" i="2"/>
  <c r="J12" i="2"/>
  <c r="Q34" i="2"/>
  <c r="M34" i="2"/>
  <c r="N34" i="2" s="1"/>
  <c r="O34" i="2" s="1"/>
  <c r="L35" i="2"/>
  <c r="P35" i="2" s="1"/>
  <c r="C36" i="2"/>
  <c r="M11" i="2" l="1"/>
  <c r="AW11" i="2"/>
  <c r="AG11" i="2"/>
  <c r="Q11" i="2"/>
  <c r="R11" i="2"/>
  <c r="AS11" i="2"/>
  <c r="AK11" i="2"/>
  <c r="Z33" i="2"/>
  <c r="V33" i="2"/>
  <c r="X33" i="2"/>
  <c r="AA33" i="2"/>
  <c r="W33" i="2"/>
  <c r="Y33" i="2"/>
  <c r="U33" i="2"/>
  <c r="AK34" i="2"/>
  <c r="AW34" i="2"/>
  <c r="AL34" i="2"/>
  <c r="AO34" i="2"/>
  <c r="BA34" i="2"/>
  <c r="AD34" i="2"/>
  <c r="AP34" i="2"/>
  <c r="BB34" i="2"/>
  <c r="BF34" i="2"/>
  <c r="AE34" i="2"/>
  <c r="AQ34" i="2"/>
  <c r="BC34" i="2"/>
  <c r="AF34" i="2"/>
  <c r="AR34" i="2"/>
  <c r="BD34" i="2"/>
  <c r="AS34" i="2"/>
  <c r="BE34" i="2"/>
  <c r="AH34" i="2"/>
  <c r="AG34" i="2"/>
  <c r="AT34" i="2"/>
  <c r="AI34" i="2"/>
  <c r="AU34" i="2"/>
  <c r="AJ34" i="2"/>
  <c r="AV34" i="2"/>
  <c r="AC34" i="2"/>
  <c r="AX34" i="2"/>
  <c r="AZ34" i="2"/>
  <c r="AM34" i="2"/>
  <c r="AN34" i="2"/>
  <c r="AY34" i="2"/>
  <c r="K12" i="2"/>
  <c r="L12" i="2" s="1"/>
  <c r="AZ12" i="2" s="1"/>
  <c r="S12" i="2"/>
  <c r="AN11" i="2"/>
  <c r="AA11" i="2" s="1"/>
  <c r="BD11" i="2"/>
  <c r="BB11" i="2"/>
  <c r="AD11" i="2"/>
  <c r="V11" i="2" s="1"/>
  <c r="AR11" i="2"/>
  <c r="BA11" i="2"/>
  <c r="AV11" i="2"/>
  <c r="AF11" i="2"/>
  <c r="W11" i="2" s="1"/>
  <c r="AY11" i="2"/>
  <c r="AJ11" i="2"/>
  <c r="X11" i="2" s="1"/>
  <c r="BC11" i="2"/>
  <c r="AZ11" i="2"/>
  <c r="AU11" i="2"/>
  <c r="AQ11" i="2"/>
  <c r="N11" i="2"/>
  <c r="AM11" i="2"/>
  <c r="AI11" i="2"/>
  <c r="AL12" i="2"/>
  <c r="AM12" i="2"/>
  <c r="AY12" i="2"/>
  <c r="AN12" i="2"/>
  <c r="BC12" i="2"/>
  <c r="AH12" i="2"/>
  <c r="AI12" i="2"/>
  <c r="AV12" i="2"/>
  <c r="AG12" i="2"/>
  <c r="AS12" i="2"/>
  <c r="BE12" i="2"/>
  <c r="AJ12" i="2"/>
  <c r="J13" i="2"/>
  <c r="C14" i="2"/>
  <c r="R34" i="2"/>
  <c r="S34" i="2"/>
  <c r="C37" i="2"/>
  <c r="L36" i="2"/>
  <c r="P36" i="2" s="1"/>
  <c r="Q35" i="2"/>
  <c r="M35" i="2"/>
  <c r="N35" i="2" s="1"/>
  <c r="O35" i="2" s="1"/>
  <c r="AF35" i="2" l="1"/>
  <c r="AR35" i="2"/>
  <c r="BD35" i="2"/>
  <c r="AC35" i="2"/>
  <c r="AG35" i="2"/>
  <c r="AJ35" i="2"/>
  <c r="AV35" i="2"/>
  <c r="AK35" i="2"/>
  <c r="AW35" i="2"/>
  <c r="AL35" i="2"/>
  <c r="AX35" i="2"/>
  <c r="AM35" i="2"/>
  <c r="AY35" i="2"/>
  <c r="AZ35" i="2"/>
  <c r="BA35" i="2"/>
  <c r="AN35" i="2"/>
  <c r="AO35" i="2"/>
  <c r="AD35" i="2"/>
  <c r="AP35" i="2"/>
  <c r="BB35" i="2"/>
  <c r="AE35" i="2"/>
  <c r="AQ35" i="2"/>
  <c r="BC35" i="2"/>
  <c r="AH35" i="2"/>
  <c r="AI35" i="2"/>
  <c r="AS35" i="2"/>
  <c r="AT35" i="2"/>
  <c r="AU35" i="2"/>
  <c r="BE35" i="2"/>
  <c r="BF35" i="2"/>
  <c r="Y11" i="2"/>
  <c r="N12" i="2"/>
  <c r="AE12" i="2"/>
  <c r="BD12" i="2"/>
  <c r="Q12" i="2"/>
  <c r="R12" i="2"/>
  <c r="M12" i="2"/>
  <c r="AQ12" i="2"/>
  <c r="BF12" i="2"/>
  <c r="AP12" i="2"/>
  <c r="AR12" i="2"/>
  <c r="AD12" i="2"/>
  <c r="BB12" i="2"/>
  <c r="Z11" i="2"/>
  <c r="K13" i="2"/>
  <c r="L13" i="2" s="1"/>
  <c r="AV13" i="2" s="1"/>
  <c r="S13" i="2"/>
  <c r="AF12" i="2"/>
  <c r="BA12" i="2"/>
  <c r="AT12" i="2"/>
  <c r="AX12" i="2"/>
  <c r="AO12" i="2"/>
  <c r="X34" i="2"/>
  <c r="V34" i="2"/>
  <c r="U34" i="2"/>
  <c r="Y34" i="2"/>
  <c r="AA34" i="2"/>
  <c r="Z34" i="2"/>
  <c r="W34" i="2"/>
  <c r="AU12" i="2"/>
  <c r="AC12" i="2"/>
  <c r="U12" i="2" s="1"/>
  <c r="AK12" i="2"/>
  <c r="AW12" i="2"/>
  <c r="BF13" i="2"/>
  <c r="AI13" i="2"/>
  <c r="AU13" i="2"/>
  <c r="BB13" i="2"/>
  <c r="AR13" i="2"/>
  <c r="AN13" i="2"/>
  <c r="AF13" i="2"/>
  <c r="AS13" i="2"/>
  <c r="V12" i="2"/>
  <c r="R35" i="2"/>
  <c r="S35" i="2"/>
  <c r="C15" i="2"/>
  <c r="J14" i="2"/>
  <c r="Q36" i="2"/>
  <c r="M36" i="2"/>
  <c r="N36" i="2" s="1"/>
  <c r="O36" i="2" s="1"/>
  <c r="C38" i="2"/>
  <c r="L38" i="2" s="1"/>
  <c r="P38" i="2" s="1"/>
  <c r="L37" i="2"/>
  <c r="P37" i="2" s="1"/>
  <c r="Q13" i="2" l="1"/>
  <c r="R13" i="2"/>
  <c r="AH13" i="2"/>
  <c r="U35" i="2"/>
  <c r="Z35" i="2"/>
  <c r="V35" i="2"/>
  <c r="W35" i="2"/>
  <c r="Y35" i="2"/>
  <c r="X35" i="2"/>
  <c r="AA35" i="2"/>
  <c r="AM36" i="2"/>
  <c r="AY36" i="2"/>
  <c r="AE36" i="2"/>
  <c r="AQ36" i="2"/>
  <c r="BC36" i="2"/>
  <c r="AF36" i="2"/>
  <c r="AR36" i="2"/>
  <c r="BD36" i="2"/>
  <c r="AV36" i="2"/>
  <c r="AG36" i="2"/>
  <c r="AS36" i="2"/>
  <c r="BE36" i="2"/>
  <c r="AH36" i="2"/>
  <c r="AT36" i="2"/>
  <c r="BF36" i="2"/>
  <c r="AU36" i="2"/>
  <c r="AI36" i="2"/>
  <c r="AJ36" i="2"/>
  <c r="AK36" i="2"/>
  <c r="AW36" i="2"/>
  <c r="AL36" i="2"/>
  <c r="AX36" i="2"/>
  <c r="AZ36" i="2"/>
  <c r="BA36" i="2"/>
  <c r="BB36" i="2"/>
  <c r="AC36" i="2"/>
  <c r="AO36" i="2"/>
  <c r="AP36" i="2"/>
  <c r="AD36" i="2"/>
  <c r="AN36" i="2"/>
  <c r="K14" i="2"/>
  <c r="L14" i="2" s="1"/>
  <c r="BA14" i="2" s="1"/>
  <c r="S14" i="2"/>
  <c r="AE13" i="2"/>
  <c r="AY13" i="2"/>
  <c r="AT13" i="2"/>
  <c r="AP13" i="2"/>
  <c r="AM13" i="2"/>
  <c r="Z13" i="2" s="1"/>
  <c r="M13" i="2"/>
  <c r="AQ13" i="2"/>
  <c r="BE13" i="2"/>
  <c r="N13" i="2"/>
  <c r="AX13" i="2"/>
  <c r="BC13" i="2"/>
  <c r="AD13" i="2"/>
  <c r="AW13" i="2"/>
  <c r="W12" i="2"/>
  <c r="AJ13" i="2"/>
  <c r="W13" i="2" s="1"/>
  <c r="Y12" i="2"/>
  <c r="BA13" i="2"/>
  <c r="AG13" i="2"/>
  <c r="BD13" i="2"/>
  <c r="Z12" i="2"/>
  <c r="AA12" i="2"/>
  <c r="AO13" i="2"/>
  <c r="X12" i="2"/>
  <c r="AC13" i="2"/>
  <c r="U13" i="2" s="1"/>
  <c r="AK13" i="2"/>
  <c r="AL13" i="2"/>
  <c r="AZ13" i="2"/>
  <c r="AA13" i="2"/>
  <c r="AZ14" i="2"/>
  <c r="AO14" i="2"/>
  <c r="AD14" i="2"/>
  <c r="AP14" i="2"/>
  <c r="BB14" i="2"/>
  <c r="AE14" i="2"/>
  <c r="AQ14" i="2"/>
  <c r="BC14" i="2"/>
  <c r="AG14" i="2"/>
  <c r="AS14" i="2"/>
  <c r="BE14" i="2"/>
  <c r="AV14" i="2"/>
  <c r="AK14" i="2"/>
  <c r="AX14" i="2"/>
  <c r="AM14" i="2"/>
  <c r="AH14" i="2"/>
  <c r="AU14" i="2"/>
  <c r="AW14" i="2"/>
  <c r="AC14" i="2"/>
  <c r="AL14" i="2"/>
  <c r="AY14" i="2"/>
  <c r="R36" i="2"/>
  <c r="S36" i="2"/>
  <c r="C16" i="2"/>
  <c r="J15" i="2"/>
  <c r="Q37" i="2"/>
  <c r="M37" i="2"/>
  <c r="N37" i="2" s="1"/>
  <c r="O37" i="2" s="1"/>
  <c r="Q38" i="2"/>
  <c r="M38" i="2"/>
  <c r="N38" i="2" s="1"/>
  <c r="O38" i="2" s="1"/>
  <c r="U36" i="2" l="1"/>
  <c r="Z36" i="2"/>
  <c r="W36" i="2"/>
  <c r="Y36" i="2"/>
  <c r="X36" i="2"/>
  <c r="AA36" i="2"/>
  <c r="Q14" i="2"/>
  <c r="R14" i="2"/>
  <c r="AH37" i="2"/>
  <c r="AT37" i="2"/>
  <c r="BF37" i="2"/>
  <c r="AL37" i="2"/>
  <c r="AX37" i="2"/>
  <c r="AM37" i="2"/>
  <c r="AY37" i="2"/>
  <c r="AN37" i="2"/>
  <c r="AZ37" i="2"/>
  <c r="AO37" i="2"/>
  <c r="BA37" i="2"/>
  <c r="AP37" i="2"/>
  <c r="BB37" i="2"/>
  <c r="AQ37" i="2"/>
  <c r="AD37" i="2"/>
  <c r="AE37" i="2"/>
  <c r="BC37" i="2"/>
  <c r="AF37" i="2"/>
  <c r="AR37" i="2"/>
  <c r="BD37" i="2"/>
  <c r="AG37" i="2"/>
  <c r="AS37" i="2"/>
  <c r="BE37" i="2"/>
  <c r="AI37" i="2"/>
  <c r="AJ37" i="2"/>
  <c r="AK37" i="2"/>
  <c r="AC37" i="2"/>
  <c r="AU37" i="2"/>
  <c r="AV37" i="2"/>
  <c r="AW37" i="2"/>
  <c r="AI14" i="2"/>
  <c r="BD14" i="2"/>
  <c r="AN14" i="2"/>
  <c r="AR14" i="2"/>
  <c r="AO38" i="2"/>
  <c r="BA38" i="2"/>
  <c r="AG38" i="2"/>
  <c r="AS38" i="2"/>
  <c r="BE38" i="2"/>
  <c r="AH38" i="2"/>
  <c r="AT38" i="2"/>
  <c r="BF38" i="2"/>
  <c r="AK38" i="2"/>
  <c r="AI38" i="2"/>
  <c r="AU38" i="2"/>
  <c r="AV38" i="2"/>
  <c r="AW38" i="2"/>
  <c r="AJ38" i="2"/>
  <c r="AM38" i="2"/>
  <c r="AY38" i="2"/>
  <c r="AN38" i="2"/>
  <c r="AZ38" i="2"/>
  <c r="AL38" i="2"/>
  <c r="AP38" i="2"/>
  <c r="AQ38" i="2"/>
  <c r="AC38" i="2"/>
  <c r="AR38" i="2"/>
  <c r="AX38" i="2"/>
  <c r="BB38" i="2"/>
  <c r="AD38" i="2"/>
  <c r="AE38" i="2"/>
  <c r="BC38" i="2"/>
  <c r="BD38" i="2"/>
  <c r="AF38" i="2"/>
  <c r="M14" i="2"/>
  <c r="AJ14" i="2"/>
  <c r="Y13" i="2"/>
  <c r="N14" i="2"/>
  <c r="BF14" i="2"/>
  <c r="AF14" i="2"/>
  <c r="V14" i="2" s="1"/>
  <c r="X13" i="2"/>
  <c r="K15" i="2"/>
  <c r="L15" i="2" s="1"/>
  <c r="AV15" i="2" s="1"/>
  <c r="S15" i="2"/>
  <c r="AT14" i="2"/>
  <c r="V13" i="2"/>
  <c r="V36" i="2"/>
  <c r="U14" i="2"/>
  <c r="Z14" i="2"/>
  <c r="AU15" i="2"/>
  <c r="AJ15" i="2"/>
  <c r="AK15" i="2"/>
  <c r="AW15" i="2"/>
  <c r="AL15" i="2"/>
  <c r="AX15" i="2"/>
  <c r="AY15" i="2"/>
  <c r="AM15" i="2"/>
  <c r="AN15" i="2"/>
  <c r="AZ15" i="2"/>
  <c r="AT15" i="2"/>
  <c r="AO15" i="2"/>
  <c r="BA15" i="2"/>
  <c r="BC15" i="2"/>
  <c r="AF15" i="2"/>
  <c r="AG15" i="2"/>
  <c r="AI15" i="2"/>
  <c r="AD15" i="2"/>
  <c r="BB15" i="2"/>
  <c r="AQ15" i="2"/>
  <c r="BD15" i="2"/>
  <c r="BE15" i="2"/>
  <c r="AH15" i="2"/>
  <c r="AC15" i="2"/>
  <c r="AE15" i="2"/>
  <c r="AR15" i="2"/>
  <c r="AS15" i="2"/>
  <c r="BF15" i="2"/>
  <c r="R37" i="2"/>
  <c r="S37" i="2"/>
  <c r="J16" i="2"/>
  <c r="C17" i="2"/>
  <c r="J17" i="2" s="1"/>
  <c r="N15" i="2"/>
  <c r="M15" i="2"/>
  <c r="R38" i="2"/>
  <c r="S38" i="2"/>
  <c r="Q15" i="2" l="1"/>
  <c r="R15" i="2"/>
  <c r="U37" i="2"/>
  <c r="X37" i="2"/>
  <c r="Z37" i="2"/>
  <c r="AA37" i="2"/>
  <c r="W37" i="2"/>
  <c r="V37" i="2"/>
  <c r="Y37" i="2"/>
  <c r="W14" i="2"/>
  <c r="Y14" i="2"/>
  <c r="U38" i="2"/>
  <c r="V38" i="2"/>
  <c r="W38" i="2"/>
  <c r="AA38" i="2"/>
  <c r="Y38" i="2"/>
  <c r="Z38" i="2"/>
  <c r="X38" i="2"/>
  <c r="AP15" i="2"/>
  <c r="Z15" i="2" s="1"/>
  <c r="X14" i="2"/>
  <c r="K16" i="2"/>
  <c r="L16" i="2" s="1"/>
  <c r="AF16" i="2" s="1"/>
  <c r="S16" i="2"/>
  <c r="AA14" i="2"/>
  <c r="K17" i="2"/>
  <c r="L17" i="2" s="1"/>
  <c r="AP17" i="2" s="1"/>
  <c r="S17" i="2"/>
  <c r="V15" i="2"/>
  <c r="W15" i="2"/>
  <c r="X15" i="2"/>
  <c r="U15" i="2"/>
  <c r="Y15" i="2"/>
  <c r="AD16" i="2"/>
  <c r="AQ16" i="2"/>
  <c r="AH16" i="2"/>
  <c r="AC16" i="2"/>
  <c r="AK16" i="2"/>
  <c r="AW16" i="2"/>
  <c r="AZ17" i="2"/>
  <c r="AO17" i="2"/>
  <c r="BA17" i="2"/>
  <c r="AD17" i="2"/>
  <c r="AT17" i="2"/>
  <c r="AU17" i="2"/>
  <c r="AC17" i="2"/>
  <c r="AF17" i="2"/>
  <c r="AV17" i="2"/>
  <c r="N17" i="2"/>
  <c r="M17" i="2"/>
  <c r="M16" i="2"/>
  <c r="N16" i="2"/>
  <c r="AX16" i="2" l="1"/>
  <c r="AE16" i="2"/>
  <c r="BC16" i="2"/>
  <c r="Q16" i="2"/>
  <c r="R16" i="2"/>
  <c r="AO16" i="2"/>
  <c r="AT16" i="2"/>
  <c r="BF17" i="2"/>
  <c r="BC17" i="2"/>
  <c r="AN17" i="2"/>
  <c r="AV16" i="2"/>
  <c r="AG16" i="2"/>
  <c r="W16" i="2" s="1"/>
  <c r="BA16" i="2"/>
  <c r="AL17" i="2"/>
  <c r="AY17" i="2"/>
  <c r="AE17" i="2"/>
  <c r="X17" i="2" s="1"/>
  <c r="AM17" i="2"/>
  <c r="BE16" i="2"/>
  <c r="AK17" i="2"/>
  <c r="AA15" i="2"/>
  <c r="AH17" i="2"/>
  <c r="Z17" i="2" s="1"/>
  <c r="AI17" i="2"/>
  <c r="AY16" i="2"/>
  <c r="BD16" i="2"/>
  <c r="AX17" i="2"/>
  <c r="BB16" i="2"/>
  <c r="AP16" i="2"/>
  <c r="AG17" i="2"/>
  <c r="AM16" i="2"/>
  <c r="BE17" i="2"/>
  <c r="AQ17" i="2"/>
  <c r="AJ16" i="2"/>
  <c r="BF16" i="2"/>
  <c r="AJ17" i="2"/>
  <c r="AW17" i="2"/>
  <c r="AZ16" i="2"/>
  <c r="AS16" i="2"/>
  <c r="AS17" i="2"/>
  <c r="BD17" i="2"/>
  <c r="BB17" i="2"/>
  <c r="AN16" i="2"/>
  <c r="AU16" i="2"/>
  <c r="AR16" i="2"/>
  <c r="AR17" i="2"/>
  <c r="AL16" i="2"/>
  <c r="AI16" i="2"/>
  <c r="AA16" i="2" s="1"/>
  <c r="Q17" i="2"/>
  <c r="R17" i="2"/>
  <c r="U17" i="2"/>
  <c r="Z16" i="2"/>
  <c r="V16" i="2"/>
  <c r="Y16" i="2"/>
  <c r="U16" i="2"/>
  <c r="W17" i="2" l="1"/>
  <c r="AA17" i="2"/>
  <c r="V17" i="2"/>
  <c r="X16" i="2"/>
  <c r="Y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Brian Williams</author>
  </authors>
  <commentList>
    <comment ref="E5" authorId="0" shapeId="0" xr:uid="{00000000-0006-0000-0000-000001000000}">
      <text>
        <r>
          <rPr>
            <b/>
            <sz val="9"/>
            <color indexed="81"/>
            <rFont val="Tahoma"/>
            <family val="2"/>
          </rPr>
          <t>Brian:</t>
        </r>
        <r>
          <rPr>
            <sz val="9"/>
            <color indexed="81"/>
            <rFont val="Tahoma"/>
            <family val="2"/>
          </rPr>
          <t xml:space="preserve">
This is the cost difference between each point and allows you to see where the points start to cost a lot more or a lot less to help you determine how much (if any) to buy down your rate.</t>
        </r>
      </text>
    </comment>
    <comment ref="F5" authorId="0" shapeId="0" xr:uid="{00000000-0006-0000-0000-000002000000}">
      <text>
        <r>
          <rPr>
            <b/>
            <sz val="9"/>
            <color indexed="81"/>
            <rFont val="Tahoma"/>
            <family val="2"/>
          </rPr>
          <t>Brian:</t>
        </r>
        <r>
          <rPr>
            <sz val="9"/>
            <color indexed="81"/>
            <rFont val="Tahoma"/>
            <family val="2"/>
          </rPr>
          <t xml:space="preserve">
This is the actual dollar difference between the Cost Diff of each point. This is just another way to more easily see the difference between each point and the amount more or less it costs you.</t>
        </r>
      </text>
    </comment>
    <comment ref="G5" authorId="0" shapeId="0" xr:uid="{00000000-0006-0000-0000-000003000000}">
      <text>
        <r>
          <rPr>
            <b/>
            <sz val="9"/>
            <color indexed="81"/>
            <rFont val="Tahoma"/>
            <family val="2"/>
          </rPr>
          <t>Brian:</t>
        </r>
        <r>
          <rPr>
            <sz val="9"/>
            <color indexed="81"/>
            <rFont val="Tahoma"/>
            <family val="2"/>
          </rPr>
          <t xml:space="preserve">
This is the average cost of the points. If you see a point where the average goes down and then starts to go back up, this may be a good spot to choose as the buy down.</t>
        </r>
      </text>
    </comment>
    <comment ref="H5" authorId="0" shapeId="0" xr:uid="{00000000-0006-0000-0000-000004000000}">
      <text>
        <r>
          <rPr>
            <b/>
            <sz val="9"/>
            <color indexed="81"/>
            <rFont val="Tahoma"/>
            <family val="2"/>
          </rPr>
          <t>Brian:</t>
        </r>
        <r>
          <rPr>
            <sz val="9"/>
            <color indexed="81"/>
            <rFont val="Tahoma"/>
            <family val="2"/>
          </rPr>
          <t xml:space="preserve">
This is just the cost of the buy down in terms of "points" based on the loan amount.</t>
        </r>
      </text>
    </comment>
    <comment ref="I5" authorId="0" shapeId="0" xr:uid="{00000000-0006-0000-0000-000005000000}">
      <text>
        <r>
          <rPr>
            <b/>
            <sz val="9"/>
            <color indexed="81"/>
            <rFont val="Tahoma"/>
            <family val="2"/>
          </rPr>
          <t>Brian:</t>
        </r>
        <r>
          <rPr>
            <sz val="9"/>
            <color indexed="81"/>
            <rFont val="Tahoma"/>
            <family val="2"/>
          </rPr>
          <t xml:space="preserve">
This is the difference in the cost of the points, much the same way the "Cost Diff" column shows the difference for the actual dollar amounts - but instead it's in terms of points.</t>
        </r>
      </text>
    </comment>
    <comment ref="J5" authorId="1" shapeId="0" xr:uid="{00000000-0006-0000-0000-000006000000}">
      <text>
        <r>
          <rPr>
            <b/>
            <sz val="9"/>
            <color indexed="81"/>
            <rFont val="Tahoma"/>
            <family val="2"/>
          </rPr>
          <t>Brian Williams:</t>
        </r>
        <r>
          <rPr>
            <sz val="9"/>
            <color indexed="81"/>
            <rFont val="Tahoma"/>
            <family val="2"/>
          </rPr>
          <t xml:space="preserve">
This is what the monthly Principal and Interest payment will be at this interest rate.</t>
        </r>
      </text>
    </comment>
    <comment ref="K5" authorId="0" shapeId="0" xr:uid="{00000000-0006-0000-0000-000007000000}">
      <text>
        <r>
          <rPr>
            <b/>
            <sz val="9"/>
            <color indexed="81"/>
            <rFont val="Tahoma"/>
            <family val="2"/>
          </rPr>
          <t>Brian:</t>
        </r>
        <r>
          <rPr>
            <sz val="9"/>
            <color indexed="81"/>
            <rFont val="Tahoma"/>
            <family val="2"/>
          </rPr>
          <t xml:space="preserve">
The difference in the loan payment as the interest rate gets lower. This is cumulative compared against the PAR Payment (calculated from the PAR rate). When this number is positive, this is how much MORE you pay each month (loss in cash flow). When this number is negative, this is how much LESS you pay each month and thus is your gain in cash flow.</t>
        </r>
      </text>
    </comment>
    <comment ref="L5" authorId="0" shapeId="0" xr:uid="{00000000-0006-0000-0000-000008000000}">
      <text>
        <r>
          <rPr>
            <b/>
            <sz val="9"/>
            <color indexed="81"/>
            <rFont val="Tahoma"/>
            <family val="2"/>
          </rPr>
          <t>Brian:</t>
        </r>
        <r>
          <rPr>
            <sz val="9"/>
            <color indexed="81"/>
            <rFont val="Tahoma"/>
            <family val="2"/>
          </rPr>
          <t xml:space="preserve">
This is Payment Diff * 12</t>
        </r>
      </text>
    </comment>
    <comment ref="M5" authorId="0" shapeId="0" xr:uid="{00000000-0006-0000-0000-000009000000}">
      <text>
        <r>
          <rPr>
            <b/>
            <sz val="9"/>
            <color indexed="81"/>
            <rFont val="Tahoma"/>
            <family val="2"/>
          </rPr>
          <t>Brian:</t>
        </r>
        <r>
          <rPr>
            <sz val="9"/>
            <color indexed="81"/>
            <rFont val="Tahoma"/>
            <family val="2"/>
          </rPr>
          <t xml:space="preserve">
How long it takes for the extra cash flow you get to "pay back" the cost of buying down your rate. See the important notes section for more information on this column.</t>
        </r>
      </text>
    </comment>
    <comment ref="N5" authorId="0" shapeId="0" xr:uid="{9543DB85-6D61-460B-8463-6A1781C1C566}">
      <text>
        <r>
          <rPr>
            <b/>
            <sz val="9"/>
            <color indexed="81"/>
            <rFont val="Tahoma"/>
            <family val="2"/>
          </rPr>
          <t>Brian:</t>
        </r>
        <r>
          <rPr>
            <sz val="9"/>
            <color indexed="81"/>
            <rFont val="Tahoma"/>
            <family val="2"/>
          </rPr>
          <t xml:space="preserve">
This is the return on your invesment (of the extra money paid to buy down the rate) AFTER you have recouped the money from Payback Years. In other words, until you have recouped your original investment, there is no return as it's simply a principal payback. We do not take into account the fact that you aren't earning interest during the payback period so in reality the ROI is less as you paid money up front and get it back slowly over years. The ROI after the Payback Period is calculated by taking the extra cash flow you will get (from Annual Diffs column) and dividing by the amount you paid to buy down the rate. If no Return is shown, it is because you chose a rate that gives you money back at closing and thus the cost of the points was negative so there is no return on your investment.</t>
        </r>
      </text>
    </comment>
    <comment ref="O5" authorId="1" shapeId="0" xr:uid="{97FBF2FA-8041-49C2-BAC5-7A262BB88C45}">
      <text>
        <r>
          <rPr>
            <b/>
            <sz val="9"/>
            <color indexed="81"/>
            <rFont val="Tahoma"/>
            <family val="2"/>
          </rPr>
          <t>Brian Williams:</t>
        </r>
        <r>
          <rPr>
            <sz val="9"/>
            <color indexed="81"/>
            <rFont val="Tahoma"/>
            <family val="2"/>
          </rPr>
          <t xml:space="preserve">
This is the IRR (compare to the IRR for Buy Down) for a fair comparison. This assumes you sold the property in Year 10 (this has to happen to recoup the initial buy down cost as extra down payment).</t>
        </r>
      </text>
    </comment>
    <comment ref="P5" authorId="1" shapeId="0" xr:uid="{F429D228-A7A1-4CF0-A0D9-CC4D85A56756}">
      <text>
        <r>
          <rPr>
            <b/>
            <sz val="9"/>
            <color indexed="81"/>
            <rFont val="Tahoma"/>
            <family val="2"/>
          </rPr>
          <t>Brian Williams:</t>
        </r>
        <r>
          <rPr>
            <sz val="9"/>
            <color indexed="81"/>
            <rFont val="Tahoma"/>
            <family val="2"/>
          </rPr>
          <t xml:space="preserve">
This is the IRR (compare to the IRR for Buy Down) for a fair comparison. This assumes you sold the property in Year 10 (this has to happen to recoup the initial buy down cost as extra down payment).</t>
        </r>
      </text>
    </comment>
    <comment ref="Q5" authorId="1" shapeId="0" xr:uid="{D6818102-C579-4574-80EC-D3432FFA6D2C}">
      <text>
        <r>
          <rPr>
            <b/>
            <sz val="9"/>
            <color indexed="81"/>
            <rFont val="Tahoma"/>
            <family val="2"/>
          </rPr>
          <t>Brian Williams:</t>
        </r>
        <r>
          <rPr>
            <sz val="9"/>
            <color indexed="81"/>
            <rFont val="Tahoma"/>
            <family val="2"/>
          </rPr>
          <t xml:space="preserve">
This is the ROI on the extra money put towards the downpayment.</t>
        </r>
      </text>
    </comment>
    <comment ref="R5" authorId="1" shapeId="0" xr:uid="{BB3A31FD-BB9F-4DEA-ACAC-37447E860070}">
      <text>
        <r>
          <rPr>
            <b/>
            <sz val="9"/>
            <color indexed="81"/>
            <rFont val="Tahoma"/>
            <charset val="1"/>
          </rPr>
          <t>Brian Williams:</t>
        </r>
        <r>
          <rPr>
            <sz val="9"/>
            <color indexed="81"/>
            <rFont val="Tahoma"/>
            <charset val="1"/>
          </rPr>
          <t xml:space="preserve">
This is the number of years until we reach payback of the extra down payment.  However, this extra down payment is always there as equity whereas the buy down cost is not until the Payback Years have been reached. If the number in the column to the right is negative, then the Years to Payback represents the years until you have paid the money back in that you were credited at closing because the Cost for the buy down was negative to begin with.</t>
        </r>
      </text>
    </comment>
    <comment ref="S5" authorId="1" shapeId="0" xr:uid="{A9B1E789-4D41-4929-880F-2B2FE3C1D914}">
      <text>
        <r>
          <rPr>
            <b/>
            <sz val="9"/>
            <color indexed="81"/>
            <rFont val="Tahoma"/>
            <charset val="1"/>
          </rPr>
          <t>Brian Williams:</t>
        </r>
        <r>
          <rPr>
            <sz val="9"/>
            <color indexed="81"/>
            <rFont val="Tahoma"/>
            <charset val="1"/>
          </rPr>
          <t xml:space="preserve">
This is the annual difference between the PI payment with more downpayment (column to the right) vs. the PI Payment if we bought the rate down.</t>
        </r>
      </text>
    </comment>
    <comment ref="T5" authorId="1" shapeId="0" xr:uid="{5695E5FA-61A6-459D-9C58-2126A1E7329C}">
      <text>
        <r>
          <rPr>
            <b/>
            <sz val="9"/>
            <color indexed="81"/>
            <rFont val="Tahoma"/>
            <charset val="1"/>
          </rPr>
          <t>Brian Williams:</t>
        </r>
        <r>
          <rPr>
            <sz val="9"/>
            <color indexed="81"/>
            <rFont val="Tahoma"/>
            <charset val="1"/>
          </rPr>
          <t xml:space="preserve">
This is the PI payment if instead of buying down the rate, we take the PAR rate and use the money we would have used to buy the rate down to add to our downpayment.</t>
        </r>
      </text>
    </comment>
    <comment ref="E26" authorId="0" shapeId="0" xr:uid="{00000000-0006-0000-0000-00000B000000}">
      <text>
        <r>
          <rPr>
            <b/>
            <sz val="9"/>
            <color indexed="81"/>
            <rFont val="Tahoma"/>
            <family val="2"/>
          </rPr>
          <t>Brian:</t>
        </r>
        <r>
          <rPr>
            <sz val="9"/>
            <color indexed="81"/>
            <rFont val="Tahoma"/>
            <family val="2"/>
          </rPr>
          <t xml:space="preserve">
This is the cost difference between each point and allows you to see where the points start to cost a lot more or a lot less to help you determine how much (if any) to buy down your rate.</t>
        </r>
      </text>
    </comment>
    <comment ref="F26" authorId="0" shapeId="0" xr:uid="{00000000-0006-0000-0000-00000C000000}">
      <text>
        <r>
          <rPr>
            <b/>
            <sz val="9"/>
            <color indexed="81"/>
            <rFont val="Tahoma"/>
            <family val="2"/>
          </rPr>
          <t>Brian:</t>
        </r>
        <r>
          <rPr>
            <sz val="9"/>
            <color indexed="81"/>
            <rFont val="Tahoma"/>
            <family val="2"/>
          </rPr>
          <t xml:space="preserve">
This is the actual dollar difference between the Cost Diff of each point. This is just another way to more easily see the difference between each point and the amount more or less it costs you.</t>
        </r>
      </text>
    </comment>
    <comment ref="G26" authorId="0" shapeId="0" xr:uid="{00000000-0006-0000-0000-00000D000000}">
      <text>
        <r>
          <rPr>
            <b/>
            <sz val="9"/>
            <color indexed="81"/>
            <rFont val="Tahoma"/>
            <family val="2"/>
          </rPr>
          <t>Brian:</t>
        </r>
        <r>
          <rPr>
            <sz val="9"/>
            <color indexed="81"/>
            <rFont val="Tahoma"/>
            <family val="2"/>
          </rPr>
          <t xml:space="preserve">
This is the average cost of the points. If you see a point where the average goes down and then starts to go back up, this may be a good spot to choose as the buy down.</t>
        </r>
      </text>
    </comment>
    <comment ref="H26" authorId="0" shapeId="0" xr:uid="{00000000-0006-0000-0000-00000E000000}">
      <text>
        <r>
          <rPr>
            <b/>
            <sz val="9"/>
            <color indexed="81"/>
            <rFont val="Tahoma"/>
            <family val="2"/>
          </rPr>
          <t>Brian:</t>
        </r>
        <r>
          <rPr>
            <sz val="9"/>
            <color indexed="81"/>
            <rFont val="Tahoma"/>
            <family val="2"/>
          </rPr>
          <t xml:space="preserve">
This is just the cost of the buy down in terms of "points" based on the loan amount.</t>
        </r>
      </text>
    </comment>
    <comment ref="I26" authorId="0" shapeId="0" xr:uid="{00000000-0006-0000-0000-00000F000000}">
      <text>
        <r>
          <rPr>
            <b/>
            <sz val="9"/>
            <color indexed="81"/>
            <rFont val="Tahoma"/>
            <family val="2"/>
          </rPr>
          <t>Brian:</t>
        </r>
        <r>
          <rPr>
            <sz val="9"/>
            <color indexed="81"/>
            <rFont val="Tahoma"/>
            <family val="2"/>
          </rPr>
          <t xml:space="preserve">
This is the difference in the cost of the points, much the same way the "Cost Diff" column shows the difference for the actual dollar amounts - but instead it's in terms of points.</t>
        </r>
      </text>
    </comment>
    <comment ref="J26" authorId="0" shapeId="0" xr:uid="{00000000-0006-0000-0000-000010000000}">
      <text>
        <r>
          <rPr>
            <b/>
            <sz val="9"/>
            <color indexed="81"/>
            <rFont val="Tahoma"/>
            <family val="2"/>
          </rPr>
          <t>Brian:</t>
        </r>
        <r>
          <rPr>
            <sz val="9"/>
            <color indexed="81"/>
            <rFont val="Tahoma"/>
            <family val="2"/>
          </rPr>
          <t xml:space="preserve">
This is the new loan amount assuming you can roll in the closing costs and the cost of the rate buy down.</t>
        </r>
      </text>
    </comment>
    <comment ref="K26" authorId="0" shapeId="0" xr:uid="{00000000-0006-0000-0000-000011000000}">
      <text>
        <r>
          <rPr>
            <b/>
            <sz val="9"/>
            <color indexed="81"/>
            <rFont val="Tahoma"/>
            <family val="2"/>
          </rPr>
          <t>Brian:</t>
        </r>
        <r>
          <rPr>
            <sz val="9"/>
            <color indexed="81"/>
            <rFont val="Tahoma"/>
            <family val="2"/>
          </rPr>
          <t xml:space="preserve">
This is simply the difference between the new loan amount and the original loan balance.</t>
        </r>
      </text>
    </comment>
    <comment ref="L26" authorId="0" shapeId="0" xr:uid="{00000000-0006-0000-0000-000012000000}">
      <text>
        <r>
          <rPr>
            <b/>
            <sz val="9"/>
            <color indexed="81"/>
            <rFont val="Tahoma"/>
            <family val="2"/>
          </rPr>
          <t>Brian:</t>
        </r>
        <r>
          <rPr>
            <sz val="9"/>
            <color indexed="81"/>
            <rFont val="Tahoma"/>
            <family val="2"/>
          </rPr>
          <t xml:space="preserve">
The new PI payment based on the New Loan amount.</t>
        </r>
      </text>
    </comment>
    <comment ref="M26" authorId="0" shapeId="0" xr:uid="{00000000-0006-0000-0000-000013000000}">
      <text>
        <r>
          <rPr>
            <b/>
            <sz val="9"/>
            <color indexed="81"/>
            <rFont val="Tahoma"/>
            <family val="2"/>
          </rPr>
          <t>Brian:</t>
        </r>
        <r>
          <rPr>
            <sz val="9"/>
            <color indexed="81"/>
            <rFont val="Tahoma"/>
            <family val="2"/>
          </rPr>
          <t xml:space="preserve">
The difference in PI payment from the new PI payment and the current loan's PI payment.</t>
        </r>
      </text>
    </comment>
    <comment ref="N26" authorId="0" shapeId="0" xr:uid="{00000000-0006-0000-0000-000014000000}">
      <text>
        <r>
          <rPr>
            <b/>
            <sz val="9"/>
            <color indexed="81"/>
            <rFont val="Tahoma"/>
            <family val="2"/>
          </rPr>
          <t>Brian:</t>
        </r>
        <r>
          <rPr>
            <sz val="9"/>
            <color indexed="81"/>
            <rFont val="Tahoma"/>
            <family val="2"/>
          </rPr>
          <t xml:space="preserve">
This is Payment Diff * 12</t>
        </r>
      </text>
    </comment>
    <comment ref="O26" authorId="0" shapeId="0" xr:uid="{00000000-0006-0000-0000-000015000000}">
      <text>
        <r>
          <rPr>
            <b/>
            <sz val="9"/>
            <color indexed="81"/>
            <rFont val="Tahoma"/>
            <family val="2"/>
          </rPr>
          <t>Brian:</t>
        </r>
        <r>
          <rPr>
            <sz val="9"/>
            <color indexed="81"/>
            <rFont val="Tahoma"/>
            <family val="2"/>
          </rPr>
          <t xml:space="preserve">
This is a super confusing column that you may want to ignore. It's the payback in years based on the first difference in payment from the current loan to the refinance loan that it will take to pay back the buy down points. </t>
        </r>
      </text>
    </comment>
    <comment ref="P26" authorId="0" shapeId="0" xr:uid="{00000000-0006-0000-0000-000016000000}">
      <text>
        <r>
          <rPr>
            <b/>
            <sz val="9"/>
            <color indexed="81"/>
            <rFont val="Tahoma"/>
            <family val="2"/>
          </rPr>
          <t>Brian:</t>
        </r>
        <r>
          <rPr>
            <sz val="9"/>
            <color indexed="81"/>
            <rFont val="Tahoma"/>
            <family val="2"/>
          </rPr>
          <t xml:space="preserve">
This is the amount you'll lower your monthly PI payment by vs. the monthly payment derived by using the PAR Rate to get the PAR Payment. In other words, you'll see this much extra cash flow each month vs. the PAR Payment.</t>
        </r>
      </text>
    </comment>
    <comment ref="Q26" authorId="0" shapeId="0" xr:uid="{00000000-0006-0000-0000-000017000000}">
      <text>
        <r>
          <rPr>
            <b/>
            <sz val="9"/>
            <color indexed="81"/>
            <rFont val="Tahoma"/>
            <family val="2"/>
          </rPr>
          <t>Brian:</t>
        </r>
        <r>
          <rPr>
            <sz val="9"/>
            <color indexed="81"/>
            <rFont val="Tahoma"/>
            <family val="2"/>
          </rPr>
          <t xml:space="preserve">
This is New Payment Diff * 12</t>
        </r>
      </text>
    </comment>
    <comment ref="R26" authorId="0" shapeId="0" xr:uid="{00000000-0006-0000-0000-000018000000}">
      <text>
        <r>
          <rPr>
            <b/>
            <sz val="9"/>
            <color indexed="81"/>
            <rFont val="Tahoma"/>
            <family val="2"/>
          </rPr>
          <t>Brian:</t>
        </r>
        <r>
          <rPr>
            <sz val="9"/>
            <color indexed="81"/>
            <rFont val="Tahoma"/>
            <family val="2"/>
          </rPr>
          <t xml:space="preserve">
How long it takes for the extra cash flow you get to "pay back" the amount you paid to buy down the rate (vs. the top rate for the refi). If the years show as negative, it's because you are receiving a credit - simply ignore these.</t>
        </r>
      </text>
    </comment>
    <comment ref="S26" authorId="0" shapeId="0" xr:uid="{00000000-0006-0000-0000-000019000000}">
      <text>
        <r>
          <rPr>
            <b/>
            <sz val="9"/>
            <color indexed="81"/>
            <rFont val="Tahoma"/>
            <family val="2"/>
          </rPr>
          <t>Brian:</t>
        </r>
        <r>
          <rPr>
            <sz val="9"/>
            <color indexed="81"/>
            <rFont val="Tahoma"/>
            <family val="2"/>
          </rPr>
          <t xml:space="preserve">
This is the return on your invesment (of the extra money paid to buy down the rate). It is calculated by taking the extra cash flow you will get (from New Annual Diffs column) and dividing by the amount you paid to buy down the rate. This return is calculated using the PAR Payment as the base case.</t>
        </r>
      </text>
    </comment>
  </commentList>
</comments>
</file>

<file path=xl/sharedStrings.xml><?xml version="1.0" encoding="utf-8"?>
<sst xmlns="http://schemas.openxmlformats.org/spreadsheetml/2006/main" count="80" uniqueCount="54">
  <si>
    <t>Int Rate</t>
  </si>
  <si>
    <t>Cost</t>
  </si>
  <si>
    <t>Cost Diff</t>
  </si>
  <si>
    <t>New Loan</t>
  </si>
  <si>
    <t>New PI Payment</t>
  </si>
  <si>
    <t>Payment Diff</t>
  </si>
  <si>
    <t>Diff in Costs</t>
  </si>
  <si>
    <t>Cost in Points</t>
  </si>
  <si>
    <t>Diff in Points</t>
  </si>
  <si>
    <t>Current Loan Balance</t>
  </si>
  <si>
    <t>Diff from Orig</t>
  </si>
  <si>
    <t>Loan Length</t>
  </si>
  <si>
    <t>Avg Cost</t>
  </si>
  <si>
    <t>Payback Years</t>
  </si>
  <si>
    <t>Annual Diffs</t>
  </si>
  <si>
    <t>Return</t>
  </si>
  <si>
    <t>BUY DOWN INFORMATION FOR A PURCHASE</t>
  </si>
  <si>
    <t>PI Payment</t>
  </si>
  <si>
    <t>BUY DOWN INFORMATION FOR A REFINANCE WHERE POINTS AND CLOSING COSTS CAN BE ROLLED INTO THE NEW LOAN</t>
  </si>
  <si>
    <t>Current PI Payment</t>
  </si>
  <si>
    <t>Current Int Rate</t>
  </si>
  <si>
    <t>Orig Loan Balance</t>
  </si>
  <si>
    <t>Closing Costs</t>
  </si>
  <si>
    <t>Loan Amount</t>
  </si>
  <si>
    <t>New Payment Diff</t>
  </si>
  <si>
    <t>New Annual Diffs</t>
  </si>
  <si>
    <t>Instructions: Fill in all light orange cells. Your lender can provide you with this information. For the refianance, simply look at your current statement to get the current loan balance, interest rate, and current PI payment. Do NOT include insurance and taxes in the PI payment.</t>
  </si>
  <si>
    <t>PAR Rate</t>
  </si>
  <si>
    <t>PAR Payment</t>
  </si>
  <si>
    <t>PLEASE READ - IMPORTANT NOTES TO UNDERSTAND</t>
  </si>
  <si>
    <t>If Annual Diffs column is positive, then payback years is how long until the money you got at closing would be used up.</t>
  </si>
  <si>
    <t>If Annual Diffs column is negative, then payback is how long it will take to earn back (from a lower mortgage payment) the cost of the buydown</t>
  </si>
  <si>
    <t>Lastly, if the Payback Years column is negative (only possible in the refi model below), then it means the cost of the buy down points will never get paid back as the cost of the new payment is higher than the old payment.</t>
  </si>
  <si>
    <t>ROI After Payback Period</t>
  </si>
  <si>
    <t>Initial Cost</t>
  </si>
  <si>
    <t>Year 1</t>
  </si>
  <si>
    <t>Year 5</t>
  </si>
  <si>
    <t>Year 10</t>
  </si>
  <si>
    <t>Year 15</t>
  </si>
  <si>
    <t>Year 20</t>
  </si>
  <si>
    <t>Year 25</t>
  </si>
  <si>
    <t>Year 30</t>
  </si>
  <si>
    <t>The below refinance information ASSUMES the costs of the buydown and closing costs are rolled into the new loan. This means you do actually get the cost of the buy down back but it comes through the tenant paying off the mortgage for you so it's not included as a part of the IRR calculations here.</t>
  </si>
  <si>
    <t>PI Payment if Cost used for Down Payment instead</t>
  </si>
  <si>
    <t>Annual Diff in Payments</t>
  </si>
  <si>
    <t>Years to Payback</t>
  </si>
  <si>
    <t>ROI on Extra Down Payment</t>
  </si>
  <si>
    <t>IRR Year 10 of Extra Down Payment</t>
  </si>
  <si>
    <t>Note: the rest of this table from here to the right is not used but left for easy updating</t>
  </si>
  <si>
    <t>IRR Year 15 of Extra Down Payment</t>
  </si>
  <si>
    <t>Year 15 Sold</t>
  </si>
  <si>
    <t>Year 10 Sold</t>
  </si>
  <si>
    <t>Year 20 Sold</t>
  </si>
  <si>
    <t>Year 14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</si>
</sst>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
    <numFmt numFmtId="165" formatCode="_(&quot;$&quot;* #,##0_);_(&quot;$&quot;* \(#,##0\);_(&quot;$&quot;* &quot;-&quot;??_);_(@_)"/>
    <numFmt numFmtId="166"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b/>
      <sz val="16"/>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0" fillId="0" borderId="0" xfId="0" applyAlignment="1">
      <alignment horizontal="center"/>
    </xf>
    <xf numFmtId="164" fontId="0" fillId="0" borderId="0" xfId="2" applyNumberFormat="1" applyFont="1" applyAlignment="1">
      <alignment horizontal="center"/>
    </xf>
    <xf numFmtId="165" fontId="0" fillId="0" borderId="0" xfId="0" applyNumberFormat="1" applyAlignment="1">
      <alignment horizontal="center"/>
    </xf>
    <xf numFmtId="44" fontId="0" fillId="0" borderId="0" xfId="0" applyNumberFormat="1" applyAlignment="1">
      <alignment horizontal="center"/>
    </xf>
    <xf numFmtId="8" fontId="0" fillId="0" borderId="0" xfId="0" applyNumberFormat="1" applyAlignment="1">
      <alignment horizontal="center"/>
    </xf>
    <xf numFmtId="164" fontId="0" fillId="0" borderId="0" xfId="0" applyNumberFormat="1" applyAlignment="1">
      <alignment horizontal="center"/>
    </xf>
    <xf numFmtId="165" fontId="0" fillId="0" borderId="0" xfId="1" applyNumberFormat="1" applyFont="1" applyAlignment="1">
      <alignment horizontal="center"/>
    </xf>
    <xf numFmtId="2" fontId="0" fillId="0" borderId="0" xfId="0" applyNumberFormat="1" applyAlignment="1">
      <alignment horizontal="center"/>
    </xf>
    <xf numFmtId="8" fontId="0" fillId="0" borderId="0" xfId="0" applyNumberFormat="1"/>
    <xf numFmtId="2" fontId="0" fillId="0" borderId="0" xfId="0" applyNumberFormat="1"/>
    <xf numFmtId="0" fontId="2" fillId="0" borderId="0" xfId="0" applyFont="1"/>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3" fillId="0" borderId="4" xfId="0" applyFont="1" applyBorder="1" applyAlignment="1">
      <alignment horizontal="center"/>
    </xf>
    <xf numFmtId="164" fontId="0" fillId="0" borderId="4" xfId="0" applyNumberFormat="1" applyBorder="1" applyAlignment="1">
      <alignment horizontal="center"/>
    </xf>
    <xf numFmtId="0" fontId="0" fillId="0" borderId="4" xfId="0" applyBorder="1" applyAlignment="1">
      <alignment horizontal="center"/>
    </xf>
    <xf numFmtId="164" fontId="0" fillId="0" borderId="7" xfId="0" applyNumberFormat="1" applyBorder="1" applyAlignment="1">
      <alignment horizontal="center"/>
    </xf>
    <xf numFmtId="165" fontId="0" fillId="0" borderId="7" xfId="0" applyNumberFormat="1" applyBorder="1" applyAlignment="1">
      <alignment horizontal="center"/>
    </xf>
    <xf numFmtId="8" fontId="0" fillId="0" borderId="7" xfId="0" applyNumberFormat="1" applyBorder="1" applyAlignment="1">
      <alignment horizontal="center"/>
    </xf>
    <xf numFmtId="8" fontId="0" fillId="0" borderId="7" xfId="0" applyNumberFormat="1" applyBorder="1"/>
    <xf numFmtId="2" fontId="0" fillId="0" borderId="7" xfId="0" applyNumberFormat="1" applyBorder="1"/>
    <xf numFmtId="10" fontId="0" fillId="0" borderId="0" xfId="2" applyNumberFormat="1" applyFont="1" applyAlignment="1">
      <alignment horizontal="center"/>
    </xf>
    <xf numFmtId="10" fontId="1" fillId="0" borderId="0" xfId="2" applyNumberFormat="1" applyAlignment="1">
      <alignment horizontal="center"/>
    </xf>
    <xf numFmtId="10" fontId="0" fillId="0" borderId="7" xfId="2" applyNumberFormat="1" applyFont="1" applyBorder="1" applyAlignment="1">
      <alignment horizontal="center"/>
    </xf>
    <xf numFmtId="10" fontId="0" fillId="0" borderId="0" xfId="0" applyNumberFormat="1" applyAlignment="1">
      <alignment horizontal="center"/>
    </xf>
    <xf numFmtId="10" fontId="0" fillId="0" borderId="7" xfId="0" applyNumberFormat="1" applyBorder="1" applyAlignment="1">
      <alignment horizontal="center"/>
    </xf>
    <xf numFmtId="44" fontId="0" fillId="2" borderId="4" xfId="1" applyFont="1" applyFill="1" applyBorder="1" applyAlignment="1" applyProtection="1">
      <alignment horizontal="center"/>
      <protection locked="0"/>
    </xf>
    <xf numFmtId="164" fontId="0" fillId="2" borderId="0" xfId="0" applyNumberFormat="1" applyFill="1" applyAlignment="1" applyProtection="1">
      <alignment horizontal="center"/>
      <protection locked="0"/>
    </xf>
    <xf numFmtId="0" fontId="0" fillId="2" borderId="4" xfId="0"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4" fillId="0" borderId="4" xfId="1" applyNumberFormat="1" applyFont="1" applyBorder="1" applyAlignment="1">
      <alignment horizontal="center"/>
    </xf>
    <xf numFmtId="8" fontId="1" fillId="0" borderId="4" xfId="1" applyNumberFormat="1" applyBorder="1" applyAlignment="1">
      <alignment horizontal="center"/>
    </xf>
    <xf numFmtId="0" fontId="0" fillId="0" borderId="6" xfId="0" applyBorder="1" applyAlignment="1">
      <alignment horizontal="center"/>
    </xf>
    <xf numFmtId="44" fontId="0" fillId="2" borderId="0" xfId="1" applyFont="1" applyFill="1" applyProtection="1">
      <protection locked="0"/>
    </xf>
    <xf numFmtId="164" fontId="1" fillId="2" borderId="4" xfId="2" applyNumberFormat="1" applyFill="1" applyBorder="1" applyAlignment="1" applyProtection="1">
      <alignment horizontal="center"/>
      <protection locked="0"/>
    </xf>
    <xf numFmtId="44" fontId="0" fillId="2" borderId="7" xfId="1" applyFont="1" applyFill="1" applyBorder="1" applyProtection="1">
      <protection locked="0"/>
    </xf>
    <xf numFmtId="8" fontId="1" fillId="0" borderId="6" xfId="1" applyNumberFormat="1" applyBorder="1" applyAlignment="1">
      <alignment horizontal="center"/>
    </xf>
    <xf numFmtId="164" fontId="0" fillId="5" borderId="0" xfId="0" applyNumberFormat="1" applyFill="1" applyAlignment="1">
      <alignment horizontal="center"/>
    </xf>
    <xf numFmtId="44" fontId="0" fillId="5" borderId="0" xfId="1" applyFont="1" applyFill="1" applyProtection="1">
      <protection locked="0"/>
    </xf>
    <xf numFmtId="165" fontId="0" fillId="5" borderId="0" xfId="0" applyNumberFormat="1" applyFill="1" applyAlignment="1">
      <alignment horizontal="center"/>
    </xf>
    <xf numFmtId="10" fontId="0" fillId="5" borderId="0" xfId="2" applyNumberFormat="1" applyFont="1" applyFill="1" applyAlignment="1">
      <alignment horizontal="center"/>
    </xf>
    <xf numFmtId="10" fontId="0" fillId="5" borderId="0" xfId="0" applyNumberFormat="1" applyFill="1" applyAlignment="1">
      <alignment horizontal="center"/>
    </xf>
    <xf numFmtId="44" fontId="0" fillId="5" borderId="0" xfId="0" applyNumberFormat="1" applyFill="1" applyAlignment="1">
      <alignment horizontal="center"/>
    </xf>
    <xf numFmtId="8" fontId="0" fillId="5" borderId="0" xfId="0" applyNumberFormat="1" applyFill="1" applyAlignment="1">
      <alignment horizontal="center"/>
    </xf>
    <xf numFmtId="2" fontId="0" fillId="5" borderId="0" xfId="0" applyNumberFormat="1" applyFill="1" applyAlignment="1">
      <alignment horizontal="center"/>
    </xf>
    <xf numFmtId="8" fontId="0" fillId="5" borderId="0" xfId="0" applyNumberFormat="1" applyFill="1"/>
    <xf numFmtId="2" fontId="0" fillId="5" borderId="0" xfId="0" applyNumberFormat="1" applyFill="1"/>
    <xf numFmtId="0" fontId="0" fillId="5" borderId="0" xfId="0" applyFill="1" applyAlignment="1">
      <alignment horizontal="center"/>
    </xf>
    <xf numFmtId="0" fontId="0" fillId="5" borderId="0" xfId="0" applyFill="1"/>
    <xf numFmtId="0" fontId="0" fillId="5" borderId="7" xfId="0" applyFill="1" applyBorder="1" applyAlignment="1">
      <alignment horizontal="center"/>
    </xf>
    <xf numFmtId="0" fontId="0" fillId="5" borderId="7" xfId="0" applyFill="1" applyBorder="1"/>
    <xf numFmtId="10" fontId="0" fillId="2" borderId="4" xfId="2" applyNumberFormat="1" applyFont="1" applyFill="1" applyBorder="1" applyAlignment="1" applyProtection="1">
      <alignment horizontal="center"/>
      <protection locked="0"/>
    </xf>
    <xf numFmtId="0" fontId="4" fillId="0" borderId="5" xfId="0" applyFont="1" applyBorder="1" applyAlignment="1">
      <alignment horizontal="center" wrapText="1"/>
    </xf>
    <xf numFmtId="44" fontId="0" fillId="0" borderId="0" xfId="0" applyNumberFormat="1"/>
    <xf numFmtId="10" fontId="0" fillId="0" borderId="0" xfId="0" applyNumberFormat="1"/>
    <xf numFmtId="0" fontId="4" fillId="0" borderId="0" xfId="0" applyFont="1" applyAlignment="1">
      <alignment horizontal="center" wrapText="1"/>
    </xf>
    <xf numFmtId="0" fontId="7" fillId="3" borderId="0" xfId="0" applyFont="1" applyFill="1" applyAlignment="1">
      <alignment horizontal="center" vertic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3" borderId="0" xfId="0" applyFont="1" applyFill="1" applyAlignment="1">
      <alignment horizontal="left"/>
    </xf>
    <xf numFmtId="10" fontId="0" fillId="0" borderId="0" xfId="2" applyNumberFormat="1" applyFont="1"/>
    <xf numFmtId="0" fontId="0" fillId="0" borderId="5" xfId="0" applyBorder="1" applyAlignment="1">
      <alignment horizontal="center"/>
    </xf>
    <xf numFmtId="166" fontId="0" fillId="0" borderId="5" xfId="2" applyNumberFormat="1" applyFont="1" applyBorder="1" applyAlignment="1">
      <alignment horizontal="center"/>
    </xf>
    <xf numFmtId="166" fontId="0" fillId="0" borderId="8" xfId="2" applyNumberFormat="1" applyFont="1" applyBorder="1" applyAlignment="1">
      <alignment horizontal="center"/>
    </xf>
    <xf numFmtId="166" fontId="0" fillId="5" borderId="5" xfId="2" applyNumberFormat="1" applyFont="1" applyFill="1" applyBorder="1" applyAlignment="1">
      <alignment horizontal="center"/>
    </xf>
    <xf numFmtId="0" fontId="0" fillId="5" borderId="5" xfId="0" applyFill="1" applyBorder="1" applyAlignment="1">
      <alignment horizontal="center"/>
    </xf>
    <xf numFmtId="0" fontId="0" fillId="5" borderId="8" xfId="0" applyFill="1" applyBorder="1" applyAlignment="1">
      <alignment horizontal="center"/>
    </xf>
    <xf numFmtId="0" fontId="2" fillId="0" borderId="0" xfId="0" applyFont="1" applyAlignment="1">
      <alignment horizontal="left"/>
    </xf>
    <xf numFmtId="0" fontId="4" fillId="0" borderId="4" xfId="0" applyFont="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86"/>
  <sheetViews>
    <sheetView tabSelected="1" zoomScale="90" zoomScaleNormal="90" workbookViewId="0">
      <selection activeCell="AA20" sqref="AA20"/>
    </sheetView>
  </sheetViews>
  <sheetFormatPr defaultRowHeight="15" x14ac:dyDescent="0.25"/>
  <cols>
    <col min="1" max="1" width="5.85546875" customWidth="1"/>
    <col min="2" max="2" width="17.42578125" style="1" customWidth="1"/>
    <col min="3" max="4" width="11.5703125" style="1" customWidth="1"/>
    <col min="5" max="5" width="9.140625" style="1"/>
    <col min="6" max="6" width="11.5703125" style="1" customWidth="1"/>
    <col min="7" max="7" width="11.85546875" style="1" customWidth="1"/>
    <col min="8" max="8" width="13.140625" style="1" bestFit="1" customWidth="1"/>
    <col min="9" max="9" width="12.42578125" style="1" customWidth="1"/>
    <col min="10" max="10" width="11.85546875" style="1" customWidth="1"/>
    <col min="11" max="11" width="13.28515625" style="1" customWidth="1"/>
    <col min="12" max="12" width="15.7109375" style="1" customWidth="1"/>
    <col min="13" max="13" width="13.5703125" style="1" customWidth="1"/>
    <col min="14" max="14" width="11.85546875" style="1" customWidth="1"/>
    <col min="15" max="15" width="13.5703125" style="1" customWidth="1"/>
    <col min="16" max="16" width="13.140625" customWidth="1"/>
    <col min="17" max="17" width="12.5703125" customWidth="1"/>
    <col min="18" max="18" width="13.5703125" customWidth="1"/>
    <col min="19" max="19" width="10.85546875" style="1" customWidth="1"/>
    <col min="20" max="20" width="17.140625" customWidth="1"/>
    <col min="21" max="27" width="10.85546875" style="1" customWidth="1"/>
    <col min="28" max="28" width="17.140625" customWidth="1"/>
    <col min="29" max="29" width="11.28515625" bestFit="1" customWidth="1"/>
    <col min="60" max="60" width="9.7109375" bestFit="1" customWidth="1"/>
    <col min="61" max="61" width="11.7109375" bestFit="1" customWidth="1"/>
    <col min="63" max="63" width="11.85546875" bestFit="1" customWidth="1"/>
    <col min="71" max="71" width="11.140625" bestFit="1" customWidth="1"/>
    <col min="72" max="72" width="11.7109375" bestFit="1" customWidth="1"/>
    <col min="74" max="75" width="11.140625" bestFit="1" customWidth="1"/>
    <col min="76" max="76" width="11.85546875" bestFit="1" customWidth="1"/>
    <col min="77" max="77" width="11.7109375" bestFit="1" customWidth="1"/>
    <col min="81" max="81" width="11.140625" bestFit="1" customWidth="1"/>
    <col min="82" max="82" width="11.85546875" bestFit="1" customWidth="1"/>
  </cols>
  <sheetData>
    <row r="1" spans="1:92" x14ac:dyDescent="0.25">
      <c r="B1" s="58" t="s">
        <v>26</v>
      </c>
      <c r="C1" s="58"/>
      <c r="D1" s="58"/>
      <c r="E1" s="58"/>
      <c r="F1" s="58"/>
      <c r="G1" s="58"/>
      <c r="H1" s="58"/>
      <c r="I1" s="58"/>
      <c r="J1" s="58"/>
      <c r="K1" s="58"/>
      <c r="L1" s="58"/>
      <c r="M1" s="58"/>
      <c r="N1" s="58"/>
      <c r="O1" s="58"/>
      <c r="P1" s="58"/>
      <c r="Q1" s="58"/>
      <c r="R1" s="58"/>
      <c r="S1" s="58"/>
    </row>
    <row r="2" spans="1:92" ht="38.25" customHeight="1" x14ac:dyDescent="0.25">
      <c r="B2" s="58"/>
      <c r="C2" s="58"/>
      <c r="D2" s="58"/>
      <c r="E2" s="58"/>
      <c r="F2" s="58"/>
      <c r="G2" s="58"/>
      <c r="H2" s="58"/>
      <c r="I2" s="58"/>
      <c r="J2" s="58"/>
      <c r="K2" s="58"/>
      <c r="L2" s="58"/>
      <c r="M2" s="58"/>
      <c r="N2" s="58"/>
      <c r="O2" s="58"/>
      <c r="P2" s="58"/>
      <c r="Q2" s="58"/>
      <c r="R2" s="58"/>
      <c r="S2" s="58"/>
    </row>
    <row r="3" spans="1:92" ht="15.75" thickBot="1" x14ac:dyDescent="0.3"/>
    <row r="4" spans="1:92" x14ac:dyDescent="0.25">
      <c r="B4" s="59" t="s">
        <v>16</v>
      </c>
      <c r="C4" s="60"/>
      <c r="D4" s="60"/>
      <c r="E4" s="60"/>
      <c r="F4" s="60"/>
      <c r="G4" s="60"/>
      <c r="H4" s="60"/>
      <c r="I4" s="60"/>
      <c r="J4" s="60"/>
      <c r="K4" s="60"/>
      <c r="L4" s="60"/>
      <c r="M4" s="60"/>
      <c r="N4" s="61"/>
      <c r="O4" s="11"/>
      <c r="U4" s="13"/>
      <c r="V4" s="13"/>
      <c r="W4" s="13"/>
      <c r="X4" s="13"/>
      <c r="Y4" s="13"/>
      <c r="Z4" s="13"/>
      <c r="AA4" s="13"/>
      <c r="AB4" s="13"/>
      <c r="BU4" t="s">
        <v>48</v>
      </c>
    </row>
    <row r="5" spans="1:92" ht="45" x14ac:dyDescent="0.25">
      <c r="B5" s="12" t="s">
        <v>23</v>
      </c>
      <c r="C5" s="13" t="s">
        <v>0</v>
      </c>
      <c r="D5" s="13" t="s">
        <v>1</v>
      </c>
      <c r="E5" s="13" t="s">
        <v>2</v>
      </c>
      <c r="F5" s="13" t="s">
        <v>6</v>
      </c>
      <c r="G5" s="13" t="s">
        <v>12</v>
      </c>
      <c r="H5" s="13" t="s">
        <v>7</v>
      </c>
      <c r="I5" s="13" t="s">
        <v>8</v>
      </c>
      <c r="J5" s="13" t="s">
        <v>17</v>
      </c>
      <c r="K5" s="13" t="s">
        <v>5</v>
      </c>
      <c r="L5" s="13" t="s">
        <v>14</v>
      </c>
      <c r="M5" s="13" t="s">
        <v>13</v>
      </c>
      <c r="N5" s="54" t="s">
        <v>33</v>
      </c>
      <c r="O5" s="57" t="s">
        <v>47</v>
      </c>
      <c r="P5" s="57" t="s">
        <v>49</v>
      </c>
      <c r="Q5" s="57" t="s">
        <v>46</v>
      </c>
      <c r="R5" s="57" t="s">
        <v>45</v>
      </c>
      <c r="S5" s="57" t="s">
        <v>44</v>
      </c>
      <c r="T5" s="57" t="s">
        <v>43</v>
      </c>
      <c r="U5" s="13" t="s">
        <v>35</v>
      </c>
      <c r="V5" s="13" t="s">
        <v>36</v>
      </c>
      <c r="W5" s="13" t="s">
        <v>37</v>
      </c>
      <c r="X5" s="13" t="s">
        <v>38</v>
      </c>
      <c r="Y5" s="13" t="s">
        <v>39</v>
      </c>
      <c r="Z5" s="13" t="s">
        <v>40</v>
      </c>
      <c r="AA5" s="13" t="s">
        <v>41</v>
      </c>
      <c r="AB5" s="13" t="s">
        <v>34</v>
      </c>
      <c r="AC5" s="13">
        <v>1</v>
      </c>
      <c r="AD5" s="13">
        <v>2</v>
      </c>
      <c r="AE5" s="13">
        <v>3</v>
      </c>
      <c r="AF5" s="13">
        <v>4</v>
      </c>
      <c r="AG5" s="13">
        <v>5</v>
      </c>
      <c r="AH5" s="13">
        <v>6</v>
      </c>
      <c r="AI5" s="13">
        <v>7</v>
      </c>
      <c r="AJ5" s="13">
        <v>8</v>
      </c>
      <c r="AK5" s="13">
        <v>9</v>
      </c>
      <c r="AL5" s="13">
        <v>10</v>
      </c>
      <c r="AM5" s="13">
        <v>11</v>
      </c>
      <c r="AN5" s="13">
        <v>12</v>
      </c>
      <c r="AO5" s="13">
        <v>13</v>
      </c>
      <c r="AP5" s="13">
        <v>14</v>
      </c>
      <c r="AQ5" s="13">
        <v>15</v>
      </c>
      <c r="AR5" s="13">
        <v>16</v>
      </c>
      <c r="AS5" s="13">
        <v>17</v>
      </c>
      <c r="AT5" s="13">
        <v>18</v>
      </c>
      <c r="AU5" s="13">
        <v>19</v>
      </c>
      <c r="AV5" s="13">
        <v>20</v>
      </c>
      <c r="AW5" s="13">
        <v>21</v>
      </c>
      <c r="AX5" s="13">
        <v>22</v>
      </c>
      <c r="AY5" s="13">
        <v>23</v>
      </c>
      <c r="AZ5" s="13">
        <v>24</v>
      </c>
      <c r="BA5" s="13">
        <v>25</v>
      </c>
      <c r="BB5" s="13">
        <v>26</v>
      </c>
      <c r="BC5" s="13">
        <v>27</v>
      </c>
      <c r="BD5" s="13">
        <v>28</v>
      </c>
      <c r="BE5" s="13">
        <v>29</v>
      </c>
      <c r="BF5" s="13">
        <v>30</v>
      </c>
      <c r="BI5" s="13" t="s">
        <v>34</v>
      </c>
      <c r="BJ5" s="13">
        <v>1</v>
      </c>
      <c r="BK5" s="13">
        <v>2</v>
      </c>
      <c r="BL5" s="13">
        <v>3</v>
      </c>
      <c r="BM5" s="13">
        <v>4</v>
      </c>
      <c r="BN5" s="13">
        <v>5</v>
      </c>
      <c r="BO5" s="13">
        <v>6</v>
      </c>
      <c r="BP5" s="13">
        <v>7</v>
      </c>
      <c r="BQ5" s="13">
        <v>8</v>
      </c>
      <c r="BR5" s="13">
        <v>9</v>
      </c>
      <c r="BS5" s="13">
        <v>10</v>
      </c>
      <c r="BT5" s="13" t="s">
        <v>51</v>
      </c>
      <c r="BU5" s="13">
        <v>11</v>
      </c>
      <c r="BV5" s="13">
        <v>12</v>
      </c>
      <c r="BW5" s="13">
        <v>13</v>
      </c>
      <c r="BX5" s="13">
        <v>14</v>
      </c>
      <c r="BY5" s="13">
        <v>15</v>
      </c>
      <c r="BZ5" s="13">
        <v>16</v>
      </c>
      <c r="CA5" s="13">
        <v>17</v>
      </c>
      <c r="CB5" s="13">
        <v>18</v>
      </c>
      <c r="CC5" s="13">
        <v>19</v>
      </c>
      <c r="CD5" s="13">
        <v>20</v>
      </c>
      <c r="CE5" s="13">
        <v>21</v>
      </c>
      <c r="CF5" s="13">
        <v>22</v>
      </c>
      <c r="CG5" s="13">
        <v>23</v>
      </c>
      <c r="CH5" s="13">
        <v>24</v>
      </c>
      <c r="CI5" s="13">
        <v>25</v>
      </c>
      <c r="CJ5" s="13">
        <v>26</v>
      </c>
      <c r="CK5" s="13">
        <v>27</v>
      </c>
      <c r="CL5" s="13">
        <v>28</v>
      </c>
      <c r="CM5" s="13">
        <v>29</v>
      </c>
      <c r="CN5" s="13">
        <v>30</v>
      </c>
    </row>
    <row r="6" spans="1:92" x14ac:dyDescent="0.25">
      <c r="A6">
        <v>1</v>
      </c>
      <c r="B6" s="28">
        <v>152250</v>
      </c>
      <c r="C6" s="29">
        <v>5.1249999999999997E-2</v>
      </c>
      <c r="D6" s="35">
        <v>-2474.06</v>
      </c>
      <c r="H6" s="2"/>
      <c r="J6" s="5">
        <f t="shared" ref="J6:J17" si="0">-PMT(C6/12, $B$9*12, $B$6, 0)</f>
        <v>828.98141483317738</v>
      </c>
      <c r="K6"/>
      <c r="L6"/>
      <c r="M6"/>
      <c r="N6" s="64"/>
      <c r="O6"/>
      <c r="T6" s="9"/>
      <c r="U6" s="26"/>
      <c r="V6" s="26"/>
      <c r="W6" s="26"/>
      <c r="X6" s="26"/>
      <c r="Y6" s="26"/>
      <c r="Z6" s="26"/>
      <c r="AA6" s="26"/>
      <c r="AB6" s="55"/>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I6" s="55"/>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row>
    <row r="7" spans="1:92" x14ac:dyDescent="0.25">
      <c r="A7">
        <v>2</v>
      </c>
      <c r="B7" s="15"/>
      <c r="C7" s="6">
        <f>C6-0.00125</f>
        <v>4.9999999999999996E-2</v>
      </c>
      <c r="D7" s="35">
        <v>-2260.91</v>
      </c>
      <c r="E7" s="3">
        <f>D7-D6</f>
        <v>213.15000000000009</v>
      </c>
      <c r="G7" s="3">
        <f t="shared" ref="G7:G17" si="1">(D7-$D$6)/A6</f>
        <v>213.15000000000009</v>
      </c>
      <c r="H7" s="23">
        <f t="shared" ref="H7:H17" si="2">E7/$B$6</f>
        <v>1.4000000000000006E-3</v>
      </c>
      <c r="J7" s="5">
        <f t="shared" si="0"/>
        <v>817.31092103598178</v>
      </c>
      <c r="K7" s="9">
        <f t="shared" ref="K7:K17" si="3">J7-$B$15</f>
        <v>30.427831777693768</v>
      </c>
      <c r="L7" s="9">
        <f>K7*12</f>
        <v>365.13398133232522</v>
      </c>
      <c r="M7" s="10">
        <f t="shared" ref="M7:M17" si="4">D7/-L7</f>
        <v>6.1920010615014265</v>
      </c>
      <c r="N7" s="65" t="str">
        <f>IF(L7&gt;=0, "", -L7/D7)</f>
        <v/>
      </c>
      <c r="O7" s="56">
        <f t="shared" ref="O7:O16" si="5">IRR(BI7:BS7)</f>
        <v>9.9478338313921055E-2</v>
      </c>
      <c r="P7" s="56">
        <f>IRR(BI46:BX46)</f>
        <v>9.9478338313885528E-2</v>
      </c>
      <c r="Q7" s="63">
        <f t="shared" ref="Q7:Q13" si="6">S7/D7</f>
        <v>9.9478338313932671E-2</v>
      </c>
      <c r="R7" s="10">
        <f t="shared" ref="R7:R14" si="7">D7/S7</f>
        <v>10.052439726568521</v>
      </c>
      <c r="S7" s="5">
        <f>(T7-J7)*12</f>
        <v>-224.91156987735349</v>
      </c>
      <c r="T7" s="9">
        <f t="shared" ref="T7:T13" si="8">-PMT($B$12/12, $B$9*12, ($B$6-D7), 0)</f>
        <v>798.56829021286899</v>
      </c>
      <c r="U7" s="26">
        <f t="shared" ref="U7:U11" si="9">IRR(AB7:AC7)</f>
        <v>-0.83850131967556196</v>
      </c>
      <c r="V7" s="26">
        <f t="shared" ref="V7:V11" si="10">IRR(AB7:AG7)</f>
        <v>-6.7287023947639302E-2</v>
      </c>
      <c r="W7" s="26">
        <f t="shared" ref="W7:W11" si="11">IRR(AB7:AL7)</f>
        <v>9.821378356147803E-2</v>
      </c>
      <c r="X7" s="26">
        <f t="shared" ref="X7:X11" si="12">IRR(AB7:AQ7)</f>
        <v>0.13838787673441644</v>
      </c>
      <c r="Y7" s="26">
        <f t="shared" ref="Y7:Y11" si="13">IRR(AB7:AV7)</f>
        <v>0.15196177132078592</v>
      </c>
      <c r="Z7" s="26">
        <f t="shared" ref="Z7:Z11" si="14">IRR(AB7:BA7)</f>
        <v>0.15731159967141295</v>
      </c>
      <c r="AA7" s="26">
        <f t="shared" ref="AA7:AA11" si="15">IRR(AB7:BF7)</f>
        <v>0.1595978335097008</v>
      </c>
      <c r="AB7" s="55">
        <f>-D7</f>
        <v>2260.91</v>
      </c>
      <c r="AC7" s="9">
        <f t="shared" ref="AC7:AC11" si="16">-$L7</f>
        <v>-365.13398133232522</v>
      </c>
      <c r="AD7" s="9">
        <f t="shared" ref="AD7:BF15" si="17">-$L7</f>
        <v>-365.13398133232522</v>
      </c>
      <c r="AE7" s="9">
        <f t="shared" si="17"/>
        <v>-365.13398133232522</v>
      </c>
      <c r="AF7" s="9">
        <f t="shared" si="17"/>
        <v>-365.13398133232522</v>
      </c>
      <c r="AG7" s="9">
        <f t="shared" si="17"/>
        <v>-365.13398133232522</v>
      </c>
      <c r="AH7" s="9">
        <f t="shared" si="17"/>
        <v>-365.13398133232522</v>
      </c>
      <c r="AI7" s="9">
        <f t="shared" si="17"/>
        <v>-365.13398133232522</v>
      </c>
      <c r="AJ7" s="9">
        <f t="shared" si="17"/>
        <v>-365.13398133232522</v>
      </c>
      <c r="AK7" s="9">
        <f t="shared" si="17"/>
        <v>-365.13398133232522</v>
      </c>
      <c r="AL7" s="9">
        <f t="shared" si="17"/>
        <v>-365.13398133232522</v>
      </c>
      <c r="AM7" s="9">
        <f t="shared" si="17"/>
        <v>-365.13398133232522</v>
      </c>
      <c r="AN7" s="9">
        <f t="shared" si="17"/>
        <v>-365.13398133232522</v>
      </c>
      <c r="AO7" s="9">
        <f t="shared" si="17"/>
        <v>-365.13398133232522</v>
      </c>
      <c r="AP7" s="9">
        <f t="shared" si="17"/>
        <v>-365.13398133232522</v>
      </c>
      <c r="AQ7" s="9">
        <f t="shared" si="17"/>
        <v>-365.13398133232522</v>
      </c>
      <c r="AR7" s="9">
        <f t="shared" si="17"/>
        <v>-365.13398133232522</v>
      </c>
      <c r="AS7" s="9">
        <f t="shared" si="17"/>
        <v>-365.13398133232522</v>
      </c>
      <c r="AT7" s="9">
        <f t="shared" si="17"/>
        <v>-365.13398133232522</v>
      </c>
      <c r="AU7" s="9">
        <f t="shared" si="17"/>
        <v>-365.13398133232522</v>
      </c>
      <c r="AV7" s="9">
        <f t="shared" si="17"/>
        <v>-365.13398133232522</v>
      </c>
      <c r="AW7" s="9">
        <f t="shared" si="17"/>
        <v>-365.13398133232522</v>
      </c>
      <c r="AX7" s="9">
        <f t="shared" si="17"/>
        <v>-365.13398133232522</v>
      </c>
      <c r="AY7" s="9">
        <f t="shared" si="17"/>
        <v>-365.13398133232522</v>
      </c>
      <c r="AZ7" s="9">
        <f t="shared" si="17"/>
        <v>-365.13398133232522</v>
      </c>
      <c r="BA7" s="9">
        <f t="shared" si="17"/>
        <v>-365.13398133232522</v>
      </c>
      <c r="BB7" s="9">
        <f t="shared" si="17"/>
        <v>-365.13398133232522</v>
      </c>
      <c r="BC7" s="9">
        <f t="shared" si="17"/>
        <v>-365.13398133232522</v>
      </c>
      <c r="BD7" s="9">
        <f t="shared" si="17"/>
        <v>-365.13398133232522</v>
      </c>
      <c r="BE7" s="9">
        <f t="shared" si="17"/>
        <v>-365.13398133232522</v>
      </c>
      <c r="BF7" s="9">
        <f t="shared" si="17"/>
        <v>-365.13398133232522</v>
      </c>
      <c r="BI7" s="55">
        <f>-$D7</f>
        <v>2260.91</v>
      </c>
      <c r="BJ7" s="9">
        <f>--$S7</f>
        <v>-224.91156987735349</v>
      </c>
      <c r="BK7" s="9">
        <f t="shared" ref="BK7:BS17" si="18">--$S7</f>
        <v>-224.91156987735349</v>
      </c>
      <c r="BL7" s="9">
        <f t="shared" si="18"/>
        <v>-224.91156987735349</v>
      </c>
      <c r="BM7" s="9">
        <f t="shared" si="18"/>
        <v>-224.91156987735349</v>
      </c>
      <c r="BN7" s="9">
        <f t="shared" si="18"/>
        <v>-224.91156987735349</v>
      </c>
      <c r="BO7" s="9">
        <f t="shared" si="18"/>
        <v>-224.91156987735349</v>
      </c>
      <c r="BP7" s="9">
        <f t="shared" si="18"/>
        <v>-224.91156987735349</v>
      </c>
      <c r="BQ7" s="9">
        <f t="shared" si="18"/>
        <v>-224.91156987735349</v>
      </c>
      <c r="BR7" s="9">
        <f t="shared" si="18"/>
        <v>-224.91156987735349</v>
      </c>
      <c r="BS7" s="9">
        <f>--$S7+BT7</f>
        <v>-2485.8215698773533</v>
      </c>
      <c r="BT7" s="55">
        <f>-BI7</f>
        <v>-2260.91</v>
      </c>
      <c r="BU7" s="9">
        <f t="shared" ref="BJ7:BZ13" si="19">-$L7</f>
        <v>-365.13398133232522</v>
      </c>
      <c r="BV7" s="9">
        <f t="shared" si="19"/>
        <v>-365.13398133232522</v>
      </c>
      <c r="BW7" s="9">
        <f t="shared" si="19"/>
        <v>-365.13398133232522</v>
      </c>
      <c r="BX7" s="9">
        <f t="shared" si="19"/>
        <v>-365.13398133232522</v>
      </c>
      <c r="BY7" s="9">
        <f t="shared" si="19"/>
        <v>-365.13398133232522</v>
      </c>
      <c r="BZ7" s="9">
        <f t="shared" si="19"/>
        <v>-365.13398133232522</v>
      </c>
      <c r="CA7" s="9">
        <f t="shared" ref="CA7:CN17" si="20">-$L7</f>
        <v>-365.13398133232522</v>
      </c>
      <c r="CB7" s="9">
        <f t="shared" si="20"/>
        <v>-365.13398133232522</v>
      </c>
      <c r="CC7" s="9">
        <f t="shared" si="20"/>
        <v>-365.13398133232522</v>
      </c>
      <c r="CD7" s="9">
        <f t="shared" si="20"/>
        <v>-365.13398133232522</v>
      </c>
      <c r="CE7" s="9">
        <f t="shared" si="20"/>
        <v>-365.13398133232522</v>
      </c>
      <c r="CF7" s="9">
        <f t="shared" si="20"/>
        <v>-365.13398133232522</v>
      </c>
      <c r="CG7" s="9">
        <f t="shared" si="20"/>
        <v>-365.13398133232522</v>
      </c>
      <c r="CH7" s="9">
        <f t="shared" si="20"/>
        <v>-365.13398133232522</v>
      </c>
      <c r="CI7" s="9">
        <f t="shared" si="20"/>
        <v>-365.13398133232522</v>
      </c>
      <c r="CJ7" s="9">
        <f t="shared" si="20"/>
        <v>-365.13398133232522</v>
      </c>
      <c r="CK7" s="9">
        <f t="shared" si="20"/>
        <v>-365.13398133232522</v>
      </c>
      <c r="CL7" s="9">
        <f t="shared" si="20"/>
        <v>-365.13398133232522</v>
      </c>
      <c r="CM7" s="9">
        <f t="shared" si="20"/>
        <v>-365.13398133232522</v>
      </c>
      <c r="CN7" s="9">
        <f t="shared" si="20"/>
        <v>-365.13398133232522</v>
      </c>
    </row>
    <row r="8" spans="1:92" x14ac:dyDescent="0.25">
      <c r="A8">
        <v>3</v>
      </c>
      <c r="B8" s="12" t="s">
        <v>11</v>
      </c>
      <c r="C8" s="6">
        <f t="shared" ref="C8:C17" si="21">C7-0.00125</f>
        <v>4.8749999999999995E-2</v>
      </c>
      <c r="D8" s="35">
        <v>-1281.94</v>
      </c>
      <c r="E8" s="3">
        <f t="shared" ref="E8:F17" si="22">D8-D7</f>
        <v>978.9699999999998</v>
      </c>
      <c r="F8" s="3">
        <f>E8-E7</f>
        <v>765.81999999999971</v>
      </c>
      <c r="G8" s="3">
        <f t="shared" si="1"/>
        <v>596.05999999999995</v>
      </c>
      <c r="H8" s="23">
        <f t="shared" si="2"/>
        <v>6.4300164203612469E-3</v>
      </c>
      <c r="I8" s="26">
        <f t="shared" ref="I8:I17" si="23">H8-H7</f>
        <v>5.0300164203612458E-3</v>
      </c>
      <c r="J8" s="5">
        <f t="shared" si="0"/>
        <v>805.71952081061079</v>
      </c>
      <c r="K8" s="9">
        <f t="shared" si="3"/>
        <v>18.836431552322779</v>
      </c>
      <c r="L8" s="9">
        <f t="shared" ref="L8:L17" si="24">K8*12</f>
        <v>226.03717862787335</v>
      </c>
      <c r="M8" s="10">
        <f t="shared" si="4"/>
        <v>5.671367904084784</v>
      </c>
      <c r="N8" s="65" t="str">
        <f t="shared" ref="N8:N17" si="25">IF(L8&gt;=0, "", -L8/D8)</f>
        <v/>
      </c>
      <c r="O8" s="56">
        <f t="shared" si="5"/>
        <v>0.11430396226462447</v>
      </c>
      <c r="P8" s="56">
        <f t="shared" ref="P8:P17" si="26">IRR(BI47:BX47)</f>
        <v>0.11430396226884798</v>
      </c>
      <c r="Q8" s="63">
        <f t="shared" si="6"/>
        <v>0.11430396226884801</v>
      </c>
      <c r="R8" s="10">
        <f t="shared" si="7"/>
        <v>8.7486031118322511</v>
      </c>
      <c r="S8" s="5">
        <f t="shared" ref="S8:S17" si="27">(T8-J8)*12</f>
        <v>-146.53082139092703</v>
      </c>
      <c r="T8" s="9">
        <f t="shared" si="8"/>
        <v>793.50861902803354</v>
      </c>
      <c r="U8" s="26">
        <f t="shared" si="9"/>
        <v>-0.82367569572064736</v>
      </c>
      <c r="V8" s="26">
        <f t="shared" si="10"/>
        <v>-4.0579344433829267E-2</v>
      </c>
      <c r="W8" s="26">
        <f t="shared" si="11"/>
        <v>0.11908848369031655</v>
      </c>
      <c r="X8" s="26">
        <f t="shared" si="12"/>
        <v>0.15638094714512096</v>
      </c>
      <c r="Y8" s="26">
        <f t="shared" si="13"/>
        <v>0.16849392075796055</v>
      </c>
      <c r="Z8" s="26">
        <f t="shared" si="14"/>
        <v>0.17306390826554452</v>
      </c>
      <c r="AA8" s="26">
        <f t="shared" si="15"/>
        <v>0.17492468028117347</v>
      </c>
      <c r="AB8" s="55">
        <f>-D8</f>
        <v>1281.94</v>
      </c>
      <c r="AC8" s="9">
        <f t="shared" si="16"/>
        <v>-226.03717862787335</v>
      </c>
      <c r="AD8" s="9">
        <f t="shared" si="17"/>
        <v>-226.03717862787335</v>
      </c>
      <c r="AE8" s="9">
        <f t="shared" si="17"/>
        <v>-226.03717862787335</v>
      </c>
      <c r="AF8" s="9">
        <f t="shared" si="17"/>
        <v>-226.03717862787335</v>
      </c>
      <c r="AG8" s="9">
        <f t="shared" si="17"/>
        <v>-226.03717862787335</v>
      </c>
      <c r="AH8" s="9">
        <f t="shared" si="17"/>
        <v>-226.03717862787335</v>
      </c>
      <c r="AI8" s="9">
        <f t="shared" si="17"/>
        <v>-226.03717862787335</v>
      </c>
      <c r="AJ8" s="9">
        <f t="shared" si="17"/>
        <v>-226.03717862787335</v>
      </c>
      <c r="AK8" s="9">
        <f t="shared" si="17"/>
        <v>-226.03717862787335</v>
      </c>
      <c r="AL8" s="9">
        <f t="shared" si="17"/>
        <v>-226.03717862787335</v>
      </c>
      <c r="AM8" s="9">
        <f t="shared" si="17"/>
        <v>-226.03717862787335</v>
      </c>
      <c r="AN8" s="9">
        <f t="shared" si="17"/>
        <v>-226.03717862787335</v>
      </c>
      <c r="AO8" s="9">
        <f t="shared" si="17"/>
        <v>-226.03717862787335</v>
      </c>
      <c r="AP8" s="9">
        <f t="shared" si="17"/>
        <v>-226.03717862787335</v>
      </c>
      <c r="AQ8" s="9">
        <f t="shared" si="17"/>
        <v>-226.03717862787335</v>
      </c>
      <c r="AR8" s="9">
        <f t="shared" si="17"/>
        <v>-226.03717862787335</v>
      </c>
      <c r="AS8" s="9">
        <f t="shared" si="17"/>
        <v>-226.03717862787335</v>
      </c>
      <c r="AT8" s="9">
        <f t="shared" si="17"/>
        <v>-226.03717862787335</v>
      </c>
      <c r="AU8" s="9">
        <f t="shared" si="17"/>
        <v>-226.03717862787335</v>
      </c>
      <c r="AV8" s="9">
        <f t="shared" si="17"/>
        <v>-226.03717862787335</v>
      </c>
      <c r="AW8" s="9">
        <f t="shared" si="17"/>
        <v>-226.03717862787335</v>
      </c>
      <c r="AX8" s="9">
        <f t="shared" si="17"/>
        <v>-226.03717862787335</v>
      </c>
      <c r="AY8" s="9">
        <f t="shared" si="17"/>
        <v>-226.03717862787335</v>
      </c>
      <c r="AZ8" s="9">
        <f t="shared" si="17"/>
        <v>-226.03717862787335</v>
      </c>
      <c r="BA8" s="9">
        <f t="shared" si="17"/>
        <v>-226.03717862787335</v>
      </c>
      <c r="BB8" s="9">
        <f t="shared" si="17"/>
        <v>-226.03717862787335</v>
      </c>
      <c r="BC8" s="9">
        <f t="shared" si="17"/>
        <v>-226.03717862787335</v>
      </c>
      <c r="BD8" s="9">
        <f t="shared" si="17"/>
        <v>-226.03717862787335</v>
      </c>
      <c r="BE8" s="9">
        <f t="shared" si="17"/>
        <v>-226.03717862787335</v>
      </c>
      <c r="BF8" s="9">
        <f t="shared" si="17"/>
        <v>-226.03717862787335</v>
      </c>
      <c r="BI8" s="55">
        <f t="shared" ref="BI8:BI17" si="28">-$D8</f>
        <v>1281.94</v>
      </c>
      <c r="BJ8" s="9">
        <f>--$S8</f>
        <v>-146.53082139092703</v>
      </c>
      <c r="BK8" s="9">
        <f t="shared" si="18"/>
        <v>-146.53082139092703</v>
      </c>
      <c r="BL8" s="9">
        <f t="shared" si="18"/>
        <v>-146.53082139092703</v>
      </c>
      <c r="BM8" s="9">
        <f t="shared" si="18"/>
        <v>-146.53082139092703</v>
      </c>
      <c r="BN8" s="9">
        <f t="shared" si="18"/>
        <v>-146.53082139092703</v>
      </c>
      <c r="BO8" s="9">
        <f t="shared" si="18"/>
        <v>-146.53082139092703</v>
      </c>
      <c r="BP8" s="9">
        <f t="shared" si="18"/>
        <v>-146.53082139092703</v>
      </c>
      <c r="BQ8" s="9">
        <f t="shared" si="18"/>
        <v>-146.53082139092703</v>
      </c>
      <c r="BR8" s="9">
        <f t="shared" si="18"/>
        <v>-146.53082139092703</v>
      </c>
      <c r="BS8" s="9">
        <f t="shared" ref="BS8:BS17" si="29">--$S8+BT8</f>
        <v>-1428.4708213909271</v>
      </c>
      <c r="BT8" s="55">
        <f t="shared" ref="BT8:BT17" si="30">-BI8</f>
        <v>-1281.94</v>
      </c>
      <c r="BU8" s="9">
        <f t="shared" si="19"/>
        <v>-226.03717862787335</v>
      </c>
      <c r="BV8" s="9">
        <f t="shared" si="19"/>
        <v>-226.03717862787335</v>
      </c>
      <c r="BW8" s="9">
        <f t="shared" si="19"/>
        <v>-226.03717862787335</v>
      </c>
      <c r="BX8" s="9">
        <f t="shared" si="19"/>
        <v>-226.03717862787335</v>
      </c>
      <c r="BY8" s="9">
        <f t="shared" si="19"/>
        <v>-226.03717862787335</v>
      </c>
      <c r="BZ8" s="9">
        <f t="shared" si="19"/>
        <v>-226.03717862787335</v>
      </c>
      <c r="CA8" s="9">
        <f t="shared" si="20"/>
        <v>-226.03717862787335</v>
      </c>
      <c r="CB8" s="9">
        <f t="shared" si="20"/>
        <v>-226.03717862787335</v>
      </c>
      <c r="CC8" s="9">
        <f t="shared" si="20"/>
        <v>-226.03717862787335</v>
      </c>
      <c r="CD8" s="9">
        <f t="shared" si="20"/>
        <v>-226.03717862787335</v>
      </c>
      <c r="CE8" s="9">
        <f t="shared" si="20"/>
        <v>-226.03717862787335</v>
      </c>
      <c r="CF8" s="9">
        <f t="shared" si="20"/>
        <v>-226.03717862787335</v>
      </c>
      <c r="CG8" s="9">
        <f t="shared" si="20"/>
        <v>-226.03717862787335</v>
      </c>
      <c r="CH8" s="9">
        <f t="shared" si="20"/>
        <v>-226.03717862787335</v>
      </c>
      <c r="CI8" s="9">
        <f t="shared" si="20"/>
        <v>-226.03717862787335</v>
      </c>
      <c r="CJ8" s="9">
        <f t="shared" si="20"/>
        <v>-226.03717862787335</v>
      </c>
      <c r="CK8" s="9">
        <f t="shared" si="20"/>
        <v>-226.03717862787335</v>
      </c>
      <c r="CL8" s="9">
        <f t="shared" si="20"/>
        <v>-226.03717862787335</v>
      </c>
      <c r="CM8" s="9">
        <f t="shared" si="20"/>
        <v>-226.03717862787335</v>
      </c>
      <c r="CN8" s="9">
        <f t="shared" si="20"/>
        <v>-226.03717862787335</v>
      </c>
    </row>
    <row r="9" spans="1:92" x14ac:dyDescent="0.25">
      <c r="A9">
        <v>4</v>
      </c>
      <c r="B9" s="30">
        <v>30</v>
      </c>
      <c r="C9" s="6">
        <f t="shared" si="21"/>
        <v>4.7499999999999994E-2</v>
      </c>
      <c r="D9" s="35">
        <v>-531.35</v>
      </c>
      <c r="E9" s="3">
        <f t="shared" si="22"/>
        <v>750.59</v>
      </c>
      <c r="F9" s="3">
        <f t="shared" si="22"/>
        <v>-228.37999999999977</v>
      </c>
      <c r="G9" s="3">
        <f t="shared" si="1"/>
        <v>647.57000000000005</v>
      </c>
      <c r="H9" s="23">
        <f t="shared" si="2"/>
        <v>4.9299835796387526E-3</v>
      </c>
      <c r="I9" s="26">
        <f t="shared" si="23"/>
        <v>-1.5000328407224943E-3</v>
      </c>
      <c r="J9" s="5">
        <f t="shared" si="0"/>
        <v>794.20806982598629</v>
      </c>
      <c r="K9" s="9">
        <f t="shared" si="3"/>
        <v>7.324980567698276</v>
      </c>
      <c r="L9" s="9">
        <f t="shared" si="24"/>
        <v>87.899766812379312</v>
      </c>
      <c r="M9" s="10">
        <f t="shared" si="4"/>
        <v>6.0449534653960839</v>
      </c>
      <c r="N9" s="65" t="str">
        <f t="shared" si="25"/>
        <v/>
      </c>
      <c r="O9" s="56">
        <f t="shared" si="5"/>
        <v>0.10340690333132119</v>
      </c>
      <c r="P9" s="56">
        <f t="shared" si="26"/>
        <v>0.10340690333132119</v>
      </c>
      <c r="Q9" s="63">
        <f t="shared" si="6"/>
        <v>0.1034069033313212</v>
      </c>
      <c r="R9" s="10">
        <f t="shared" si="7"/>
        <v>9.6705342465961586</v>
      </c>
      <c r="S9" s="5">
        <f t="shared" si="27"/>
        <v>-54.945258085097521</v>
      </c>
      <c r="T9" s="9">
        <f t="shared" si="8"/>
        <v>789.62929831889483</v>
      </c>
      <c r="U9" s="26">
        <f t="shared" si="9"/>
        <v>-0.83457275465817382</v>
      </c>
      <c r="V9" s="26">
        <f t="shared" si="10"/>
        <v>-6.0100585775593296E-2</v>
      </c>
      <c r="W9" s="26">
        <f t="shared" si="11"/>
        <v>0.10382235623948577</v>
      </c>
      <c r="X9" s="26">
        <f t="shared" si="12"/>
        <v>0.14320807872721097</v>
      </c>
      <c r="Y9" s="26">
        <f t="shared" si="13"/>
        <v>0.15637804293486823</v>
      </c>
      <c r="Z9" s="26">
        <f t="shared" si="14"/>
        <v>0.16150948346027683</v>
      </c>
      <c r="AA9" s="26">
        <f t="shared" si="15"/>
        <v>0.16367474222533018</v>
      </c>
      <c r="AB9" s="55">
        <f>-D9</f>
        <v>531.35</v>
      </c>
      <c r="AC9" s="9">
        <f t="shared" si="16"/>
        <v>-87.899766812379312</v>
      </c>
      <c r="AD9" s="9">
        <f t="shared" si="17"/>
        <v>-87.899766812379312</v>
      </c>
      <c r="AE9" s="9">
        <f t="shared" si="17"/>
        <v>-87.899766812379312</v>
      </c>
      <c r="AF9" s="9">
        <f t="shared" si="17"/>
        <v>-87.899766812379312</v>
      </c>
      <c r="AG9" s="9">
        <f t="shared" si="17"/>
        <v>-87.899766812379312</v>
      </c>
      <c r="AH9" s="9">
        <f t="shared" si="17"/>
        <v>-87.899766812379312</v>
      </c>
      <c r="AI9" s="9">
        <f t="shared" si="17"/>
        <v>-87.899766812379312</v>
      </c>
      <c r="AJ9" s="9">
        <f t="shared" si="17"/>
        <v>-87.899766812379312</v>
      </c>
      <c r="AK9" s="9">
        <f t="shared" si="17"/>
        <v>-87.899766812379312</v>
      </c>
      <c r="AL9" s="9">
        <f t="shared" si="17"/>
        <v>-87.899766812379312</v>
      </c>
      <c r="AM9" s="9">
        <f t="shared" si="17"/>
        <v>-87.899766812379312</v>
      </c>
      <c r="AN9" s="9">
        <f t="shared" si="17"/>
        <v>-87.899766812379312</v>
      </c>
      <c r="AO9" s="9">
        <f t="shared" si="17"/>
        <v>-87.899766812379312</v>
      </c>
      <c r="AP9" s="9">
        <f t="shared" si="17"/>
        <v>-87.899766812379312</v>
      </c>
      <c r="AQ9" s="9">
        <f t="shared" si="17"/>
        <v>-87.899766812379312</v>
      </c>
      <c r="AR9" s="9">
        <f t="shared" si="17"/>
        <v>-87.899766812379312</v>
      </c>
      <c r="AS9" s="9">
        <f t="shared" si="17"/>
        <v>-87.899766812379312</v>
      </c>
      <c r="AT9" s="9">
        <f t="shared" si="17"/>
        <v>-87.899766812379312</v>
      </c>
      <c r="AU9" s="9">
        <f t="shared" si="17"/>
        <v>-87.899766812379312</v>
      </c>
      <c r="AV9" s="9">
        <f t="shared" si="17"/>
        <v>-87.899766812379312</v>
      </c>
      <c r="AW9" s="9">
        <f t="shared" si="17"/>
        <v>-87.899766812379312</v>
      </c>
      <c r="AX9" s="9">
        <f t="shared" si="17"/>
        <v>-87.899766812379312</v>
      </c>
      <c r="AY9" s="9">
        <f t="shared" si="17"/>
        <v>-87.899766812379312</v>
      </c>
      <c r="AZ9" s="9">
        <f t="shared" si="17"/>
        <v>-87.899766812379312</v>
      </c>
      <c r="BA9" s="9">
        <f t="shared" si="17"/>
        <v>-87.899766812379312</v>
      </c>
      <c r="BB9" s="9">
        <f t="shared" si="17"/>
        <v>-87.899766812379312</v>
      </c>
      <c r="BC9" s="9">
        <f t="shared" si="17"/>
        <v>-87.899766812379312</v>
      </c>
      <c r="BD9" s="9">
        <f t="shared" si="17"/>
        <v>-87.899766812379312</v>
      </c>
      <c r="BE9" s="9">
        <f t="shared" si="17"/>
        <v>-87.899766812379312</v>
      </c>
      <c r="BF9" s="9">
        <f t="shared" si="17"/>
        <v>-87.899766812379312</v>
      </c>
      <c r="BI9" s="55">
        <f t="shared" si="28"/>
        <v>531.35</v>
      </c>
      <c r="BJ9" s="9">
        <f>--$S9</f>
        <v>-54.945258085097521</v>
      </c>
      <c r="BK9" s="9">
        <f t="shared" si="18"/>
        <v>-54.945258085097521</v>
      </c>
      <c r="BL9" s="9">
        <f t="shared" si="18"/>
        <v>-54.945258085097521</v>
      </c>
      <c r="BM9" s="9">
        <f t="shared" si="18"/>
        <v>-54.945258085097521</v>
      </c>
      <c r="BN9" s="9">
        <f t="shared" si="18"/>
        <v>-54.945258085097521</v>
      </c>
      <c r="BO9" s="9">
        <f t="shared" si="18"/>
        <v>-54.945258085097521</v>
      </c>
      <c r="BP9" s="9">
        <f t="shared" si="18"/>
        <v>-54.945258085097521</v>
      </c>
      <c r="BQ9" s="9">
        <f t="shared" si="18"/>
        <v>-54.945258085097521</v>
      </c>
      <c r="BR9" s="9">
        <f t="shared" si="18"/>
        <v>-54.945258085097521</v>
      </c>
      <c r="BS9" s="9">
        <f t="shared" si="29"/>
        <v>-586.29525808509754</v>
      </c>
      <c r="BT9" s="55">
        <f t="shared" si="30"/>
        <v>-531.35</v>
      </c>
      <c r="BU9" s="9">
        <f t="shared" si="19"/>
        <v>-87.899766812379312</v>
      </c>
      <c r="BV9" s="9">
        <f t="shared" si="19"/>
        <v>-87.899766812379312</v>
      </c>
      <c r="BW9" s="9">
        <f t="shared" si="19"/>
        <v>-87.899766812379312</v>
      </c>
      <c r="BX9" s="9">
        <f t="shared" si="19"/>
        <v>-87.899766812379312</v>
      </c>
      <c r="BY9" s="9">
        <f t="shared" si="19"/>
        <v>-87.899766812379312</v>
      </c>
      <c r="BZ9" s="9">
        <f t="shared" si="19"/>
        <v>-87.899766812379312</v>
      </c>
      <c r="CA9" s="9">
        <f t="shared" si="20"/>
        <v>-87.899766812379312</v>
      </c>
      <c r="CB9" s="9">
        <f t="shared" si="20"/>
        <v>-87.899766812379312</v>
      </c>
      <c r="CC9" s="9">
        <f t="shared" si="20"/>
        <v>-87.899766812379312</v>
      </c>
      <c r="CD9" s="9">
        <f t="shared" si="20"/>
        <v>-87.899766812379312</v>
      </c>
      <c r="CE9" s="9">
        <f t="shared" si="20"/>
        <v>-87.899766812379312</v>
      </c>
      <c r="CF9" s="9">
        <f t="shared" si="20"/>
        <v>-87.899766812379312</v>
      </c>
      <c r="CG9" s="9">
        <f t="shared" si="20"/>
        <v>-87.899766812379312</v>
      </c>
      <c r="CH9" s="9">
        <f t="shared" si="20"/>
        <v>-87.899766812379312</v>
      </c>
      <c r="CI9" s="9">
        <f t="shared" si="20"/>
        <v>-87.899766812379312</v>
      </c>
      <c r="CJ9" s="9">
        <f t="shared" si="20"/>
        <v>-87.899766812379312</v>
      </c>
      <c r="CK9" s="9">
        <f t="shared" si="20"/>
        <v>-87.899766812379312</v>
      </c>
      <c r="CL9" s="9">
        <f t="shared" si="20"/>
        <v>-87.899766812379312</v>
      </c>
      <c r="CM9" s="9">
        <f t="shared" si="20"/>
        <v>-87.899766812379312</v>
      </c>
      <c r="CN9" s="9">
        <f t="shared" si="20"/>
        <v>-87.899766812379312</v>
      </c>
    </row>
    <row r="10" spans="1:92" x14ac:dyDescent="0.25">
      <c r="A10">
        <v>5</v>
      </c>
      <c r="B10" s="16"/>
      <c r="C10" s="6">
        <f t="shared" si="21"/>
        <v>4.6249999999999993E-2</v>
      </c>
      <c r="D10" s="35">
        <v>321.25</v>
      </c>
      <c r="E10" s="3">
        <f t="shared" si="22"/>
        <v>852.6</v>
      </c>
      <c r="F10" s="3">
        <f t="shared" si="22"/>
        <v>102.00999999999999</v>
      </c>
      <c r="G10" s="3">
        <f t="shared" si="1"/>
        <v>698.82749999999999</v>
      </c>
      <c r="H10" s="23">
        <f t="shared" si="2"/>
        <v>5.5999999999999999E-3</v>
      </c>
      <c r="I10" s="26">
        <f t="shared" si="23"/>
        <v>6.7001642036124739E-4</v>
      </c>
      <c r="J10" s="5">
        <f t="shared" si="0"/>
        <v>782.77741307337863</v>
      </c>
      <c r="K10" s="9">
        <f t="shared" si="3"/>
        <v>-4.1056761849093846</v>
      </c>
      <c r="L10" s="9">
        <f t="shared" si="24"/>
        <v>-49.268114218912615</v>
      </c>
      <c r="M10" s="10">
        <f t="shared" si="4"/>
        <v>6.5204444110158644</v>
      </c>
      <c r="N10" s="65">
        <f t="shared" si="25"/>
        <v>0.15336377966976689</v>
      </c>
      <c r="O10" s="56">
        <f t="shared" si="5"/>
        <v>9.1343437658885751E-2</v>
      </c>
      <c r="P10" s="56">
        <f t="shared" si="26"/>
        <v>9.1343437654595183E-2</v>
      </c>
      <c r="Q10" s="63">
        <f t="shared" si="6"/>
        <v>9.134343765926263E-2</v>
      </c>
      <c r="R10" s="10">
        <f t="shared" si="7"/>
        <v>10.947693951811715</v>
      </c>
      <c r="S10" s="5">
        <f t="shared" si="27"/>
        <v>29.344079348038122</v>
      </c>
      <c r="T10" s="9">
        <f t="shared" si="8"/>
        <v>785.22275301904847</v>
      </c>
      <c r="U10" s="26">
        <f t="shared" si="9"/>
        <v>-0.84663622033023311</v>
      </c>
      <c r="V10" s="26">
        <f t="shared" si="10"/>
        <v>-8.2440614401136703E-2</v>
      </c>
      <c r="W10" s="26">
        <f t="shared" si="11"/>
        <v>8.640591775919626E-2</v>
      </c>
      <c r="X10" s="26">
        <f t="shared" si="12"/>
        <v>0.12827337147427853</v>
      </c>
      <c r="Y10" s="26">
        <f t="shared" si="13"/>
        <v>0.14272510797244831</v>
      </c>
      <c r="Z10" s="26">
        <f t="shared" si="14"/>
        <v>0.14855632301088173</v>
      </c>
      <c r="AA10" s="26">
        <f t="shared" si="15"/>
        <v>0.15111381983397187</v>
      </c>
      <c r="AB10" s="55">
        <f>-D10</f>
        <v>-321.25</v>
      </c>
      <c r="AC10" s="9">
        <f t="shared" si="16"/>
        <v>49.268114218912615</v>
      </c>
      <c r="AD10" s="9">
        <f t="shared" si="17"/>
        <v>49.268114218912615</v>
      </c>
      <c r="AE10" s="9">
        <f t="shared" si="17"/>
        <v>49.268114218912615</v>
      </c>
      <c r="AF10" s="9">
        <f t="shared" si="17"/>
        <v>49.268114218912615</v>
      </c>
      <c r="AG10" s="9">
        <f t="shared" si="17"/>
        <v>49.268114218912615</v>
      </c>
      <c r="AH10" s="9">
        <f t="shared" si="17"/>
        <v>49.268114218912615</v>
      </c>
      <c r="AI10" s="9">
        <f t="shared" si="17"/>
        <v>49.268114218912615</v>
      </c>
      <c r="AJ10" s="9">
        <f t="shared" si="17"/>
        <v>49.268114218912615</v>
      </c>
      <c r="AK10" s="9">
        <f t="shared" si="17"/>
        <v>49.268114218912615</v>
      </c>
      <c r="AL10" s="9">
        <f t="shared" si="17"/>
        <v>49.268114218912615</v>
      </c>
      <c r="AM10" s="9">
        <f t="shared" si="17"/>
        <v>49.268114218912615</v>
      </c>
      <c r="AN10" s="9">
        <f t="shared" si="17"/>
        <v>49.268114218912615</v>
      </c>
      <c r="AO10" s="9">
        <f t="shared" si="17"/>
        <v>49.268114218912615</v>
      </c>
      <c r="AP10" s="9">
        <f t="shared" si="17"/>
        <v>49.268114218912615</v>
      </c>
      <c r="AQ10" s="9">
        <f t="shared" si="17"/>
        <v>49.268114218912615</v>
      </c>
      <c r="AR10" s="9">
        <f t="shared" si="17"/>
        <v>49.268114218912615</v>
      </c>
      <c r="AS10" s="9">
        <f t="shared" si="17"/>
        <v>49.268114218912615</v>
      </c>
      <c r="AT10" s="9">
        <f t="shared" si="17"/>
        <v>49.268114218912615</v>
      </c>
      <c r="AU10" s="9">
        <f t="shared" si="17"/>
        <v>49.268114218912615</v>
      </c>
      <c r="AV10" s="9">
        <f t="shared" si="17"/>
        <v>49.268114218912615</v>
      </c>
      <c r="AW10" s="9">
        <f t="shared" si="17"/>
        <v>49.268114218912615</v>
      </c>
      <c r="AX10" s="9">
        <f t="shared" si="17"/>
        <v>49.268114218912615</v>
      </c>
      <c r="AY10" s="9">
        <f t="shared" si="17"/>
        <v>49.268114218912615</v>
      </c>
      <c r="AZ10" s="9">
        <f t="shared" si="17"/>
        <v>49.268114218912615</v>
      </c>
      <c r="BA10" s="9">
        <f t="shared" si="17"/>
        <v>49.268114218912615</v>
      </c>
      <c r="BB10" s="9">
        <f t="shared" si="17"/>
        <v>49.268114218912615</v>
      </c>
      <c r="BC10" s="9">
        <f t="shared" si="17"/>
        <v>49.268114218912615</v>
      </c>
      <c r="BD10" s="9">
        <f t="shared" si="17"/>
        <v>49.268114218912615</v>
      </c>
      <c r="BE10" s="9">
        <f t="shared" si="17"/>
        <v>49.268114218912615</v>
      </c>
      <c r="BF10" s="9">
        <f t="shared" si="17"/>
        <v>49.268114218912615</v>
      </c>
      <c r="BI10" s="55">
        <f t="shared" si="28"/>
        <v>-321.25</v>
      </c>
      <c r="BJ10" s="9">
        <f>--$S10</f>
        <v>29.344079348038122</v>
      </c>
      <c r="BK10" s="9">
        <f t="shared" si="18"/>
        <v>29.344079348038122</v>
      </c>
      <c r="BL10" s="9">
        <f t="shared" si="18"/>
        <v>29.344079348038122</v>
      </c>
      <c r="BM10" s="9">
        <f t="shared" si="18"/>
        <v>29.344079348038122</v>
      </c>
      <c r="BN10" s="9">
        <f t="shared" si="18"/>
        <v>29.344079348038122</v>
      </c>
      <c r="BO10" s="9">
        <f t="shared" si="18"/>
        <v>29.344079348038122</v>
      </c>
      <c r="BP10" s="9">
        <f t="shared" si="18"/>
        <v>29.344079348038122</v>
      </c>
      <c r="BQ10" s="9">
        <f t="shared" si="18"/>
        <v>29.344079348038122</v>
      </c>
      <c r="BR10" s="9">
        <f t="shared" si="18"/>
        <v>29.344079348038122</v>
      </c>
      <c r="BS10" s="9">
        <f t="shared" si="29"/>
        <v>350.59407934803812</v>
      </c>
      <c r="BT10" s="55">
        <f t="shared" si="30"/>
        <v>321.25</v>
      </c>
      <c r="BU10" s="9">
        <f t="shared" si="19"/>
        <v>49.268114218912615</v>
      </c>
      <c r="BV10" s="9">
        <f t="shared" si="19"/>
        <v>49.268114218912615</v>
      </c>
      <c r="BW10" s="9">
        <f t="shared" si="19"/>
        <v>49.268114218912615</v>
      </c>
      <c r="BX10" s="9">
        <f t="shared" si="19"/>
        <v>49.268114218912615</v>
      </c>
      <c r="BY10" s="9">
        <f t="shared" si="19"/>
        <v>49.268114218912615</v>
      </c>
      <c r="BZ10" s="9">
        <f t="shared" si="19"/>
        <v>49.268114218912615</v>
      </c>
      <c r="CA10" s="9">
        <f t="shared" si="20"/>
        <v>49.268114218912615</v>
      </c>
      <c r="CB10" s="9">
        <f t="shared" si="20"/>
        <v>49.268114218912615</v>
      </c>
      <c r="CC10" s="9">
        <f t="shared" si="20"/>
        <v>49.268114218912615</v>
      </c>
      <c r="CD10" s="9">
        <f t="shared" si="20"/>
        <v>49.268114218912615</v>
      </c>
      <c r="CE10" s="9">
        <f t="shared" si="20"/>
        <v>49.268114218912615</v>
      </c>
      <c r="CF10" s="9">
        <f t="shared" si="20"/>
        <v>49.268114218912615</v>
      </c>
      <c r="CG10" s="9">
        <f t="shared" si="20"/>
        <v>49.268114218912615</v>
      </c>
      <c r="CH10" s="9">
        <f t="shared" si="20"/>
        <v>49.268114218912615</v>
      </c>
      <c r="CI10" s="9">
        <f t="shared" si="20"/>
        <v>49.268114218912615</v>
      </c>
      <c r="CJ10" s="9">
        <f t="shared" si="20"/>
        <v>49.268114218912615</v>
      </c>
      <c r="CK10" s="9">
        <f t="shared" si="20"/>
        <v>49.268114218912615</v>
      </c>
      <c r="CL10" s="9">
        <f t="shared" si="20"/>
        <v>49.268114218912615</v>
      </c>
      <c r="CM10" s="9">
        <f t="shared" si="20"/>
        <v>49.268114218912615</v>
      </c>
      <c r="CN10" s="9">
        <f t="shared" si="20"/>
        <v>49.268114218912615</v>
      </c>
    </row>
    <row r="11" spans="1:92" x14ac:dyDescent="0.25">
      <c r="A11">
        <v>6</v>
      </c>
      <c r="B11" s="12" t="s">
        <v>27</v>
      </c>
      <c r="C11" s="6">
        <f t="shared" si="21"/>
        <v>4.4999999999999991E-2</v>
      </c>
      <c r="D11" s="35">
        <v>1345.89</v>
      </c>
      <c r="E11" s="3">
        <f t="shared" si="22"/>
        <v>1024.6400000000001</v>
      </c>
      <c r="F11" s="3">
        <f t="shared" si="22"/>
        <v>172.04000000000008</v>
      </c>
      <c r="G11" s="3">
        <f t="shared" si="1"/>
        <v>763.99</v>
      </c>
      <c r="H11" s="24">
        <f t="shared" si="2"/>
        <v>6.7299835796387529E-3</v>
      </c>
      <c r="I11" s="26">
        <f t="shared" si="23"/>
        <v>1.129983579638753E-3</v>
      </c>
      <c r="J11" s="5">
        <f t="shared" si="0"/>
        <v>771.42838420990336</v>
      </c>
      <c r="K11" s="9">
        <f t="shared" si="3"/>
        <v>-15.454705048384653</v>
      </c>
      <c r="L11" s="9">
        <f t="shared" si="24"/>
        <v>-185.45646058061584</v>
      </c>
      <c r="M11" s="10">
        <f t="shared" si="4"/>
        <v>7.257175057619289</v>
      </c>
      <c r="N11" s="65">
        <f t="shared" si="25"/>
        <v>0.13779466418549496</v>
      </c>
      <c r="O11" s="56">
        <f t="shared" si="5"/>
        <v>7.5774322174996689E-2</v>
      </c>
      <c r="P11" s="56">
        <f t="shared" si="26"/>
        <v>7.5774322175794495E-2</v>
      </c>
      <c r="Q11" s="63">
        <f t="shared" si="6"/>
        <v>7.5774322174988293E-2</v>
      </c>
      <c r="R11" s="10">
        <f t="shared" si="7"/>
        <v>13.197082749096259</v>
      </c>
      <c r="S11" s="5">
        <f t="shared" si="27"/>
        <v>101.983902472095</v>
      </c>
      <c r="T11" s="9">
        <f t="shared" si="8"/>
        <v>779.92704274924461</v>
      </c>
      <c r="U11" s="26">
        <f t="shared" si="9"/>
        <v>-0.86220533581450509</v>
      </c>
      <c r="V11" s="26">
        <f t="shared" si="10"/>
        <v>-0.11258567171172629</v>
      </c>
      <c r="W11" s="26">
        <f t="shared" si="11"/>
        <v>6.2983061201148827E-2</v>
      </c>
      <c r="X11" s="26">
        <f t="shared" si="12"/>
        <v>0.10834189268241468</v>
      </c>
      <c r="Y11" s="26">
        <f t="shared" si="13"/>
        <v>0.1246446600037705</v>
      </c>
      <c r="Z11" s="26">
        <f t="shared" si="14"/>
        <v>0.1315185565173751</v>
      </c>
      <c r="AA11" s="26">
        <f t="shared" si="15"/>
        <v>0.13468297476572633</v>
      </c>
      <c r="AB11" s="55">
        <f>-D11</f>
        <v>-1345.89</v>
      </c>
      <c r="AC11" s="9">
        <f t="shared" si="16"/>
        <v>185.45646058061584</v>
      </c>
      <c r="AD11" s="9">
        <f t="shared" si="17"/>
        <v>185.45646058061584</v>
      </c>
      <c r="AE11" s="9">
        <f t="shared" si="17"/>
        <v>185.45646058061584</v>
      </c>
      <c r="AF11" s="9">
        <f t="shared" si="17"/>
        <v>185.45646058061584</v>
      </c>
      <c r="AG11" s="9">
        <f t="shared" si="17"/>
        <v>185.45646058061584</v>
      </c>
      <c r="AH11" s="9">
        <f t="shared" si="17"/>
        <v>185.45646058061584</v>
      </c>
      <c r="AI11" s="9">
        <f t="shared" si="17"/>
        <v>185.45646058061584</v>
      </c>
      <c r="AJ11" s="9">
        <f t="shared" si="17"/>
        <v>185.45646058061584</v>
      </c>
      <c r="AK11" s="9">
        <f t="shared" si="17"/>
        <v>185.45646058061584</v>
      </c>
      <c r="AL11" s="9">
        <f t="shared" si="17"/>
        <v>185.45646058061584</v>
      </c>
      <c r="AM11" s="9">
        <f t="shared" si="17"/>
        <v>185.45646058061584</v>
      </c>
      <c r="AN11" s="9">
        <f t="shared" si="17"/>
        <v>185.45646058061584</v>
      </c>
      <c r="AO11" s="9">
        <f t="shared" si="17"/>
        <v>185.45646058061584</v>
      </c>
      <c r="AP11" s="9">
        <f t="shared" si="17"/>
        <v>185.45646058061584</v>
      </c>
      <c r="AQ11" s="9">
        <f t="shared" si="17"/>
        <v>185.45646058061584</v>
      </c>
      <c r="AR11" s="9">
        <f t="shared" si="17"/>
        <v>185.45646058061584</v>
      </c>
      <c r="AS11" s="9">
        <f t="shared" si="17"/>
        <v>185.45646058061584</v>
      </c>
      <c r="AT11" s="9">
        <f t="shared" si="17"/>
        <v>185.45646058061584</v>
      </c>
      <c r="AU11" s="9">
        <f t="shared" si="17"/>
        <v>185.45646058061584</v>
      </c>
      <c r="AV11" s="9">
        <f t="shared" si="17"/>
        <v>185.45646058061584</v>
      </c>
      <c r="AW11" s="9">
        <f t="shared" si="17"/>
        <v>185.45646058061584</v>
      </c>
      <c r="AX11" s="9">
        <f t="shared" si="17"/>
        <v>185.45646058061584</v>
      </c>
      <c r="AY11" s="9">
        <f t="shared" si="17"/>
        <v>185.45646058061584</v>
      </c>
      <c r="AZ11" s="9">
        <f t="shared" si="17"/>
        <v>185.45646058061584</v>
      </c>
      <c r="BA11" s="9">
        <f t="shared" si="17"/>
        <v>185.45646058061584</v>
      </c>
      <c r="BB11" s="9">
        <f t="shared" si="17"/>
        <v>185.45646058061584</v>
      </c>
      <c r="BC11" s="9">
        <f t="shared" si="17"/>
        <v>185.45646058061584</v>
      </c>
      <c r="BD11" s="9">
        <f t="shared" si="17"/>
        <v>185.45646058061584</v>
      </c>
      <c r="BE11" s="9">
        <f t="shared" si="17"/>
        <v>185.45646058061584</v>
      </c>
      <c r="BF11" s="9">
        <f t="shared" si="17"/>
        <v>185.45646058061584</v>
      </c>
      <c r="BI11" s="55">
        <f t="shared" si="28"/>
        <v>-1345.89</v>
      </c>
      <c r="BJ11" s="9">
        <f>--$S11</f>
        <v>101.983902472095</v>
      </c>
      <c r="BK11" s="9">
        <f t="shared" si="18"/>
        <v>101.983902472095</v>
      </c>
      <c r="BL11" s="9">
        <f t="shared" si="18"/>
        <v>101.983902472095</v>
      </c>
      <c r="BM11" s="9">
        <f t="shared" si="18"/>
        <v>101.983902472095</v>
      </c>
      <c r="BN11" s="9">
        <f t="shared" si="18"/>
        <v>101.983902472095</v>
      </c>
      <c r="BO11" s="9">
        <f t="shared" si="18"/>
        <v>101.983902472095</v>
      </c>
      <c r="BP11" s="9">
        <f t="shared" si="18"/>
        <v>101.983902472095</v>
      </c>
      <c r="BQ11" s="9">
        <f t="shared" si="18"/>
        <v>101.983902472095</v>
      </c>
      <c r="BR11" s="9">
        <f t="shared" si="18"/>
        <v>101.983902472095</v>
      </c>
      <c r="BS11" s="9">
        <f t="shared" si="29"/>
        <v>1447.8739024720951</v>
      </c>
      <c r="BT11" s="55">
        <f t="shared" si="30"/>
        <v>1345.89</v>
      </c>
      <c r="BU11" s="9">
        <f t="shared" si="19"/>
        <v>185.45646058061584</v>
      </c>
      <c r="BV11" s="9">
        <f t="shared" si="19"/>
        <v>185.45646058061584</v>
      </c>
      <c r="BW11" s="9">
        <f t="shared" si="19"/>
        <v>185.45646058061584</v>
      </c>
      <c r="BX11" s="9">
        <f t="shared" si="19"/>
        <v>185.45646058061584</v>
      </c>
      <c r="BY11" s="9">
        <f t="shared" si="19"/>
        <v>185.45646058061584</v>
      </c>
      <c r="BZ11" s="9">
        <f t="shared" si="19"/>
        <v>185.45646058061584</v>
      </c>
      <c r="CA11" s="9">
        <f t="shared" si="20"/>
        <v>185.45646058061584</v>
      </c>
      <c r="CB11" s="9">
        <f t="shared" si="20"/>
        <v>185.45646058061584</v>
      </c>
      <c r="CC11" s="9">
        <f t="shared" si="20"/>
        <v>185.45646058061584</v>
      </c>
      <c r="CD11" s="9">
        <f t="shared" si="20"/>
        <v>185.45646058061584</v>
      </c>
      <c r="CE11" s="9">
        <f t="shared" si="20"/>
        <v>185.45646058061584</v>
      </c>
      <c r="CF11" s="9">
        <f t="shared" si="20"/>
        <v>185.45646058061584</v>
      </c>
      <c r="CG11" s="9">
        <f t="shared" si="20"/>
        <v>185.45646058061584</v>
      </c>
      <c r="CH11" s="9">
        <f t="shared" si="20"/>
        <v>185.45646058061584</v>
      </c>
      <c r="CI11" s="9">
        <f t="shared" si="20"/>
        <v>185.45646058061584</v>
      </c>
      <c r="CJ11" s="9">
        <f t="shared" si="20"/>
        <v>185.45646058061584</v>
      </c>
      <c r="CK11" s="9">
        <f t="shared" si="20"/>
        <v>185.45646058061584</v>
      </c>
      <c r="CL11" s="9">
        <f t="shared" si="20"/>
        <v>185.45646058061584</v>
      </c>
      <c r="CM11" s="9">
        <f t="shared" si="20"/>
        <v>185.45646058061584</v>
      </c>
      <c r="CN11" s="9">
        <f t="shared" si="20"/>
        <v>185.45646058061584</v>
      </c>
    </row>
    <row r="12" spans="1:92" x14ac:dyDescent="0.25">
      <c r="A12">
        <v>7</v>
      </c>
      <c r="B12" s="36">
        <v>4.6699999999999998E-2</v>
      </c>
      <c r="C12" s="6">
        <f t="shared" si="21"/>
        <v>4.374999999999999E-2</v>
      </c>
      <c r="D12" s="35">
        <v>2417.73</v>
      </c>
      <c r="E12" s="3">
        <f t="shared" si="22"/>
        <v>1071.8399999999999</v>
      </c>
      <c r="F12" s="3">
        <f t="shared" si="22"/>
        <v>47.199999999999818</v>
      </c>
      <c r="G12" s="3">
        <f t="shared" si="1"/>
        <v>815.29833333333329</v>
      </c>
      <c r="H12" s="23">
        <f t="shared" si="2"/>
        <v>7.0399999999999994E-3</v>
      </c>
      <c r="I12" s="26">
        <f t="shared" si="23"/>
        <v>3.1001642036124644E-4</v>
      </c>
      <c r="J12" s="5">
        <f t="shared" si="0"/>
        <v>760.16180490181409</v>
      </c>
      <c r="K12" s="9">
        <f t="shared" si="3"/>
        <v>-26.721284356473916</v>
      </c>
      <c r="L12" s="9">
        <f t="shared" si="24"/>
        <v>-320.65541227768699</v>
      </c>
      <c r="M12" s="10">
        <f t="shared" si="4"/>
        <v>7.5399631736334154</v>
      </c>
      <c r="N12" s="65">
        <f t="shared" si="25"/>
        <v>0.13262664246118755</v>
      </c>
      <c r="O12" s="56">
        <f t="shared" si="5"/>
        <v>7.0606300450801296E-2</v>
      </c>
      <c r="P12" s="56">
        <f t="shared" si="26"/>
        <v>7.060630045068117E-2</v>
      </c>
      <c r="Q12" s="63">
        <f t="shared" si="6"/>
        <v>7.0606300450681322E-2</v>
      </c>
      <c r="R12" s="10">
        <f t="shared" si="7"/>
        <v>14.163042017737531</v>
      </c>
      <c r="S12" s="5">
        <f t="shared" si="27"/>
        <v>170.70697078862577</v>
      </c>
      <c r="T12" s="9">
        <f t="shared" si="8"/>
        <v>774.38738580086624</v>
      </c>
      <c r="U12" s="26">
        <f>IRR(AB12:AC12)</f>
        <v>-0.8673733575388124</v>
      </c>
      <c r="V12" s="26">
        <f>IRR(AB12:AG12)</f>
        <v>-0.12296564298330015</v>
      </c>
      <c r="W12" s="26">
        <f>IRR(AB12:AL12)</f>
        <v>5.4935367141129676E-2</v>
      </c>
      <c r="X12" s="26">
        <f>IRR(AB12:AQ12)</f>
        <v>0.10153343594628694</v>
      </c>
      <c r="Y12" s="26">
        <f>IRR(AB12:AV12)</f>
        <v>0.11850556693593473</v>
      </c>
      <c r="Z12" s="26">
        <f>IRR(AB12:BA12)</f>
        <v>0.12576482977034731</v>
      </c>
      <c r="AA12" s="26">
        <f>IRR(AB12:BF12)</f>
        <v>0.12915949730763976</v>
      </c>
      <c r="AB12" s="55">
        <f>-D12</f>
        <v>-2417.73</v>
      </c>
      <c r="AC12" s="9">
        <f>-$L12</f>
        <v>320.65541227768699</v>
      </c>
      <c r="AD12" s="9">
        <f t="shared" si="17"/>
        <v>320.65541227768699</v>
      </c>
      <c r="AE12" s="9">
        <f t="shared" si="17"/>
        <v>320.65541227768699</v>
      </c>
      <c r="AF12" s="9">
        <f t="shared" si="17"/>
        <v>320.65541227768699</v>
      </c>
      <c r="AG12" s="9">
        <f t="shared" si="17"/>
        <v>320.65541227768699</v>
      </c>
      <c r="AH12" s="9">
        <f t="shared" si="17"/>
        <v>320.65541227768699</v>
      </c>
      <c r="AI12" s="9">
        <f t="shared" si="17"/>
        <v>320.65541227768699</v>
      </c>
      <c r="AJ12" s="9">
        <f t="shared" si="17"/>
        <v>320.65541227768699</v>
      </c>
      <c r="AK12" s="9">
        <f t="shared" si="17"/>
        <v>320.65541227768699</v>
      </c>
      <c r="AL12" s="9">
        <f t="shared" si="17"/>
        <v>320.65541227768699</v>
      </c>
      <c r="AM12" s="9">
        <f t="shared" si="17"/>
        <v>320.65541227768699</v>
      </c>
      <c r="AN12" s="9">
        <f t="shared" si="17"/>
        <v>320.65541227768699</v>
      </c>
      <c r="AO12" s="9">
        <f t="shared" si="17"/>
        <v>320.65541227768699</v>
      </c>
      <c r="AP12" s="9">
        <f t="shared" si="17"/>
        <v>320.65541227768699</v>
      </c>
      <c r="AQ12" s="9">
        <f t="shared" si="17"/>
        <v>320.65541227768699</v>
      </c>
      <c r="AR12" s="9">
        <f t="shared" si="17"/>
        <v>320.65541227768699</v>
      </c>
      <c r="AS12" s="9">
        <f t="shared" si="17"/>
        <v>320.65541227768699</v>
      </c>
      <c r="AT12" s="9">
        <f t="shared" si="17"/>
        <v>320.65541227768699</v>
      </c>
      <c r="AU12" s="9">
        <f t="shared" si="17"/>
        <v>320.65541227768699</v>
      </c>
      <c r="AV12" s="9">
        <f t="shared" si="17"/>
        <v>320.65541227768699</v>
      </c>
      <c r="AW12" s="9">
        <f t="shared" si="17"/>
        <v>320.65541227768699</v>
      </c>
      <c r="AX12" s="9">
        <f t="shared" si="17"/>
        <v>320.65541227768699</v>
      </c>
      <c r="AY12" s="9">
        <f t="shared" si="17"/>
        <v>320.65541227768699</v>
      </c>
      <c r="AZ12" s="9">
        <f t="shared" si="17"/>
        <v>320.65541227768699</v>
      </c>
      <c r="BA12" s="9">
        <f t="shared" si="17"/>
        <v>320.65541227768699</v>
      </c>
      <c r="BB12" s="9">
        <f t="shared" si="17"/>
        <v>320.65541227768699</v>
      </c>
      <c r="BC12" s="9">
        <f t="shared" si="17"/>
        <v>320.65541227768699</v>
      </c>
      <c r="BD12" s="9">
        <f t="shared" si="17"/>
        <v>320.65541227768699</v>
      </c>
      <c r="BE12" s="9">
        <f t="shared" si="17"/>
        <v>320.65541227768699</v>
      </c>
      <c r="BF12" s="9">
        <f t="shared" si="17"/>
        <v>320.65541227768699</v>
      </c>
      <c r="BI12" s="55">
        <f t="shared" si="28"/>
        <v>-2417.73</v>
      </c>
      <c r="BJ12" s="9">
        <f>--$S12</f>
        <v>170.70697078862577</v>
      </c>
      <c r="BK12" s="9">
        <f t="shared" si="18"/>
        <v>170.70697078862577</v>
      </c>
      <c r="BL12" s="9">
        <f t="shared" si="18"/>
        <v>170.70697078862577</v>
      </c>
      <c r="BM12" s="9">
        <f t="shared" si="18"/>
        <v>170.70697078862577</v>
      </c>
      <c r="BN12" s="9">
        <f t="shared" si="18"/>
        <v>170.70697078862577</v>
      </c>
      <c r="BO12" s="9">
        <f t="shared" si="18"/>
        <v>170.70697078862577</v>
      </c>
      <c r="BP12" s="9">
        <f t="shared" si="18"/>
        <v>170.70697078862577</v>
      </c>
      <c r="BQ12" s="9">
        <f t="shared" si="18"/>
        <v>170.70697078862577</v>
      </c>
      <c r="BR12" s="9">
        <f t="shared" si="18"/>
        <v>170.70697078862577</v>
      </c>
      <c r="BS12" s="9">
        <f t="shared" si="29"/>
        <v>2588.4369707886258</v>
      </c>
      <c r="BT12" s="55">
        <f t="shared" si="30"/>
        <v>2417.73</v>
      </c>
      <c r="BU12" s="9">
        <f t="shared" si="19"/>
        <v>320.65541227768699</v>
      </c>
      <c r="BV12" s="9">
        <f t="shared" si="19"/>
        <v>320.65541227768699</v>
      </c>
      <c r="BW12" s="9">
        <f t="shared" si="19"/>
        <v>320.65541227768699</v>
      </c>
      <c r="BX12" s="9">
        <f t="shared" si="19"/>
        <v>320.65541227768699</v>
      </c>
      <c r="BY12" s="9">
        <f t="shared" si="19"/>
        <v>320.65541227768699</v>
      </c>
      <c r="BZ12" s="9">
        <f t="shared" si="19"/>
        <v>320.65541227768699</v>
      </c>
      <c r="CA12" s="9">
        <f t="shared" si="20"/>
        <v>320.65541227768699</v>
      </c>
      <c r="CB12" s="9">
        <f t="shared" si="20"/>
        <v>320.65541227768699</v>
      </c>
      <c r="CC12" s="9">
        <f t="shared" si="20"/>
        <v>320.65541227768699</v>
      </c>
      <c r="CD12" s="9">
        <f t="shared" si="20"/>
        <v>320.65541227768699</v>
      </c>
      <c r="CE12" s="9">
        <f t="shared" si="20"/>
        <v>320.65541227768699</v>
      </c>
      <c r="CF12" s="9">
        <f t="shared" si="20"/>
        <v>320.65541227768699</v>
      </c>
      <c r="CG12" s="9">
        <f t="shared" si="20"/>
        <v>320.65541227768699</v>
      </c>
      <c r="CH12" s="9">
        <f t="shared" si="20"/>
        <v>320.65541227768699</v>
      </c>
      <c r="CI12" s="9">
        <f t="shared" si="20"/>
        <v>320.65541227768699</v>
      </c>
      <c r="CJ12" s="9">
        <f t="shared" si="20"/>
        <v>320.65541227768699</v>
      </c>
      <c r="CK12" s="9">
        <f t="shared" si="20"/>
        <v>320.65541227768699</v>
      </c>
      <c r="CL12" s="9">
        <f t="shared" si="20"/>
        <v>320.65541227768699</v>
      </c>
      <c r="CM12" s="9">
        <f t="shared" si="20"/>
        <v>320.65541227768699</v>
      </c>
      <c r="CN12" s="9">
        <f t="shared" si="20"/>
        <v>320.65541227768699</v>
      </c>
    </row>
    <row r="13" spans="1:92" x14ac:dyDescent="0.25">
      <c r="A13">
        <v>8</v>
      </c>
      <c r="B13" s="15"/>
      <c r="C13" s="6">
        <f t="shared" si="21"/>
        <v>4.2499999999999989E-2</v>
      </c>
      <c r="D13" s="35">
        <v>3485.01</v>
      </c>
      <c r="E13" s="3">
        <f t="shared" si="22"/>
        <v>1067.2800000000002</v>
      </c>
      <c r="F13" s="3">
        <f t="shared" si="22"/>
        <v>-4.5599999999997181</v>
      </c>
      <c r="G13" s="3">
        <f t="shared" si="1"/>
        <v>851.29571428571421</v>
      </c>
      <c r="H13" s="23">
        <f t="shared" si="2"/>
        <v>7.0100492610837449E-3</v>
      </c>
      <c r="I13" s="26">
        <f t="shared" si="23"/>
        <v>-2.9950738916254514E-5</v>
      </c>
      <c r="J13" s="5">
        <f t="shared" si="0"/>
        <v>748.97848416851366</v>
      </c>
      <c r="K13" s="9">
        <f t="shared" si="3"/>
        <v>-37.90460508977435</v>
      </c>
      <c r="L13" s="9">
        <f t="shared" si="24"/>
        <v>-454.8552610772922</v>
      </c>
      <c r="M13" s="10">
        <f t="shared" si="4"/>
        <v>7.6617999135505279</v>
      </c>
      <c r="N13" s="65">
        <f t="shared" si="25"/>
        <v>0.13051763440486316</v>
      </c>
      <c r="O13" s="56">
        <f t="shared" si="5"/>
        <v>6.8497292394671616E-2</v>
      </c>
      <c r="P13" s="56">
        <f t="shared" si="26"/>
        <v>6.8497292394357201E-2</v>
      </c>
      <c r="Q13" s="63">
        <f t="shared" si="6"/>
        <v>6.8497292394357284E-2</v>
      </c>
      <c r="R13" s="10">
        <f t="shared" si="7"/>
        <v>14.599117206600397</v>
      </c>
      <c r="S13" s="5">
        <f t="shared" si="27"/>
        <v>238.71374896725911</v>
      </c>
      <c r="T13" s="9">
        <f t="shared" si="8"/>
        <v>768.87129658245192</v>
      </c>
      <c r="U13" s="26">
        <f t="shared" ref="U13:U17" si="31">IRR(AB13:AC13)</f>
        <v>-0.86948236559513681</v>
      </c>
      <c r="V13" s="26">
        <f t="shared" ref="V13:V17" si="32">IRR(AB13:AG13)</f>
        <v>-0.12726055599971886</v>
      </c>
      <c r="W13" s="26">
        <f t="shared" ref="W13:W17" si="33">IRR(AB13:AL13)</f>
        <v>5.1607745622649803E-2</v>
      </c>
      <c r="X13" s="26">
        <f t="shared" ref="X13:X17" si="34">IRR(AB13:AQ13)</f>
        <v>9.8724019322852241E-2</v>
      </c>
      <c r="Y13" s="26">
        <f t="shared" ref="Y13:Y17" si="35">IRR(AB13:AV13)</f>
        <v>0.11597786217049499</v>
      </c>
      <c r="Z13" s="26">
        <f t="shared" ref="Z13:Z17" si="36">IRR(AB13:BA13)</f>
        <v>0.1234005252072794</v>
      </c>
      <c r="AA13" s="26">
        <f t="shared" ref="AA13:AA17" si="37">IRR(AB13:BF13)</f>
        <v>0.12689369688238306</v>
      </c>
      <c r="AB13" s="55">
        <f>-D13</f>
        <v>-3485.01</v>
      </c>
      <c r="AC13" s="9">
        <f>-$L13</f>
        <v>454.8552610772922</v>
      </c>
      <c r="AD13" s="9">
        <f t="shared" si="17"/>
        <v>454.8552610772922</v>
      </c>
      <c r="AE13" s="9">
        <f t="shared" si="17"/>
        <v>454.8552610772922</v>
      </c>
      <c r="AF13" s="9">
        <f t="shared" si="17"/>
        <v>454.8552610772922</v>
      </c>
      <c r="AG13" s="9">
        <f t="shared" si="17"/>
        <v>454.8552610772922</v>
      </c>
      <c r="AH13" s="9">
        <f t="shared" si="17"/>
        <v>454.8552610772922</v>
      </c>
      <c r="AI13" s="9">
        <f t="shared" si="17"/>
        <v>454.8552610772922</v>
      </c>
      <c r="AJ13" s="9">
        <f t="shared" si="17"/>
        <v>454.8552610772922</v>
      </c>
      <c r="AK13" s="9">
        <f t="shared" si="17"/>
        <v>454.8552610772922</v>
      </c>
      <c r="AL13" s="9">
        <f t="shared" si="17"/>
        <v>454.8552610772922</v>
      </c>
      <c r="AM13" s="9">
        <f t="shared" si="17"/>
        <v>454.8552610772922</v>
      </c>
      <c r="AN13" s="9">
        <f t="shared" si="17"/>
        <v>454.8552610772922</v>
      </c>
      <c r="AO13" s="9">
        <f t="shared" si="17"/>
        <v>454.8552610772922</v>
      </c>
      <c r="AP13" s="9">
        <f t="shared" si="17"/>
        <v>454.8552610772922</v>
      </c>
      <c r="AQ13" s="9">
        <f t="shared" si="17"/>
        <v>454.8552610772922</v>
      </c>
      <c r="AR13" s="9">
        <f t="shared" si="17"/>
        <v>454.8552610772922</v>
      </c>
      <c r="AS13" s="9">
        <f t="shared" si="17"/>
        <v>454.8552610772922</v>
      </c>
      <c r="AT13" s="9">
        <f t="shared" si="17"/>
        <v>454.8552610772922</v>
      </c>
      <c r="AU13" s="9">
        <f t="shared" si="17"/>
        <v>454.8552610772922</v>
      </c>
      <c r="AV13" s="9">
        <f t="shared" si="17"/>
        <v>454.8552610772922</v>
      </c>
      <c r="AW13" s="9">
        <f t="shared" si="17"/>
        <v>454.8552610772922</v>
      </c>
      <c r="AX13" s="9">
        <f t="shared" si="17"/>
        <v>454.8552610772922</v>
      </c>
      <c r="AY13" s="9">
        <f t="shared" si="17"/>
        <v>454.8552610772922</v>
      </c>
      <c r="AZ13" s="9">
        <f t="shared" si="17"/>
        <v>454.8552610772922</v>
      </c>
      <c r="BA13" s="9">
        <f t="shared" si="17"/>
        <v>454.8552610772922</v>
      </c>
      <c r="BB13" s="9">
        <f t="shared" si="17"/>
        <v>454.8552610772922</v>
      </c>
      <c r="BC13" s="9">
        <f t="shared" si="17"/>
        <v>454.8552610772922</v>
      </c>
      <c r="BD13" s="9">
        <f t="shared" si="17"/>
        <v>454.8552610772922</v>
      </c>
      <c r="BE13" s="9">
        <f t="shared" si="17"/>
        <v>454.8552610772922</v>
      </c>
      <c r="BF13" s="9">
        <f t="shared" si="17"/>
        <v>454.8552610772922</v>
      </c>
      <c r="BI13" s="55">
        <f t="shared" si="28"/>
        <v>-3485.01</v>
      </c>
      <c r="BJ13" s="9">
        <f>--$S13</f>
        <v>238.71374896725911</v>
      </c>
      <c r="BK13" s="9">
        <f t="shared" si="18"/>
        <v>238.71374896725911</v>
      </c>
      <c r="BL13" s="9">
        <f t="shared" si="18"/>
        <v>238.71374896725911</v>
      </c>
      <c r="BM13" s="9">
        <f t="shared" si="18"/>
        <v>238.71374896725911</v>
      </c>
      <c r="BN13" s="9">
        <f t="shared" si="18"/>
        <v>238.71374896725911</v>
      </c>
      <c r="BO13" s="9">
        <f t="shared" si="18"/>
        <v>238.71374896725911</v>
      </c>
      <c r="BP13" s="9">
        <f t="shared" si="18"/>
        <v>238.71374896725911</v>
      </c>
      <c r="BQ13" s="9">
        <f t="shared" si="18"/>
        <v>238.71374896725911</v>
      </c>
      <c r="BR13" s="9">
        <f t="shared" si="18"/>
        <v>238.71374896725911</v>
      </c>
      <c r="BS13" s="9">
        <f t="shared" si="29"/>
        <v>3723.7237489672593</v>
      </c>
      <c r="BT13" s="55">
        <f t="shared" si="30"/>
        <v>3485.01</v>
      </c>
      <c r="BU13" s="9">
        <f t="shared" si="19"/>
        <v>454.8552610772922</v>
      </c>
      <c r="BV13" s="9">
        <f t="shared" si="19"/>
        <v>454.8552610772922</v>
      </c>
      <c r="BW13" s="9">
        <f t="shared" si="19"/>
        <v>454.8552610772922</v>
      </c>
      <c r="BX13" s="9">
        <f t="shared" si="19"/>
        <v>454.8552610772922</v>
      </c>
      <c r="BY13" s="9">
        <f t="shared" si="19"/>
        <v>454.8552610772922</v>
      </c>
      <c r="BZ13" s="9">
        <f t="shared" si="19"/>
        <v>454.8552610772922</v>
      </c>
      <c r="CA13" s="9">
        <f t="shared" si="20"/>
        <v>454.8552610772922</v>
      </c>
      <c r="CB13" s="9">
        <f t="shared" si="20"/>
        <v>454.8552610772922</v>
      </c>
      <c r="CC13" s="9">
        <f t="shared" si="20"/>
        <v>454.8552610772922</v>
      </c>
      <c r="CD13" s="9">
        <f t="shared" si="20"/>
        <v>454.8552610772922</v>
      </c>
      <c r="CE13" s="9">
        <f t="shared" si="20"/>
        <v>454.8552610772922</v>
      </c>
      <c r="CF13" s="9">
        <f t="shared" si="20"/>
        <v>454.8552610772922</v>
      </c>
      <c r="CG13" s="9">
        <f t="shared" si="20"/>
        <v>454.8552610772922</v>
      </c>
      <c r="CH13" s="9">
        <f t="shared" si="20"/>
        <v>454.8552610772922</v>
      </c>
      <c r="CI13" s="9">
        <f t="shared" si="20"/>
        <v>454.8552610772922</v>
      </c>
      <c r="CJ13" s="9">
        <f t="shared" si="20"/>
        <v>454.8552610772922</v>
      </c>
      <c r="CK13" s="9">
        <f t="shared" si="20"/>
        <v>454.8552610772922</v>
      </c>
      <c r="CL13" s="9">
        <f t="shared" si="20"/>
        <v>454.8552610772922</v>
      </c>
      <c r="CM13" s="9">
        <f t="shared" si="20"/>
        <v>454.8552610772922</v>
      </c>
      <c r="CN13" s="9">
        <f t="shared" si="20"/>
        <v>454.8552610772922</v>
      </c>
    </row>
    <row r="14" spans="1:92" x14ac:dyDescent="0.25">
      <c r="A14">
        <v>9</v>
      </c>
      <c r="B14" s="32" t="s">
        <v>28</v>
      </c>
      <c r="C14" s="6">
        <f t="shared" si="21"/>
        <v>4.1249999999999988E-2</v>
      </c>
      <c r="D14" s="35">
        <v>4500.51</v>
      </c>
      <c r="E14" s="3">
        <f t="shared" si="22"/>
        <v>1015.5</v>
      </c>
      <c r="F14" s="3">
        <f t="shared" si="22"/>
        <v>-51.7800000000002</v>
      </c>
      <c r="G14" s="3">
        <f t="shared" si="1"/>
        <v>871.82124999999996</v>
      </c>
      <c r="H14" s="23">
        <f t="shared" si="2"/>
        <v>6.6699507389162563E-3</v>
      </c>
      <c r="I14" s="26">
        <f t="shared" si="23"/>
        <v>-3.4009852216748855E-4</v>
      </c>
      <c r="J14" s="5">
        <f t="shared" si="0"/>
        <v>737.8792177282088</v>
      </c>
      <c r="K14" s="9">
        <f t="shared" si="3"/>
        <v>-49.003871530079209</v>
      </c>
      <c r="L14" s="9">
        <f t="shared" si="24"/>
        <v>-588.04645836095051</v>
      </c>
      <c r="M14" s="10">
        <f t="shared" si="4"/>
        <v>7.653323876049142</v>
      </c>
      <c r="N14" s="65">
        <f t="shared" si="25"/>
        <v>0.13066218236620972</v>
      </c>
      <c r="O14" s="56">
        <f t="shared" si="5"/>
        <v>6.864184035599874E-2</v>
      </c>
      <c r="P14" s="56">
        <f t="shared" si="26"/>
        <v>6.8641840355704087E-2</v>
      </c>
      <c r="Q14" s="63">
        <f>S14/D14</f>
        <v>6.8641840355703962E-2</v>
      </c>
      <c r="R14" s="10">
        <f t="shared" si="7"/>
        <v>14.568373965761579</v>
      </c>
      <c r="S14" s="5">
        <f t="shared" si="27"/>
        <v>308.92328893924923</v>
      </c>
      <c r="T14" s="9">
        <f>-PMT($B$12/12, $B$9*12, ($B$6-D14), 0)</f>
        <v>763.6228251398129</v>
      </c>
      <c r="U14" s="26">
        <f t="shared" si="31"/>
        <v>-0.86933781763379026</v>
      </c>
      <c r="V14" s="26">
        <f t="shared" si="32"/>
        <v>-0.12696506329907298</v>
      </c>
      <c r="W14" s="26">
        <f t="shared" si="33"/>
        <v>5.1836647865581842E-2</v>
      </c>
      <c r="X14" s="26">
        <f t="shared" si="34"/>
        <v>9.8917167270305528E-2</v>
      </c>
      <c r="Y14" s="26">
        <f t="shared" si="35"/>
        <v>0.11615153941207934</v>
      </c>
      <c r="Z14" s="26">
        <f t="shared" si="36"/>
        <v>0.12356288644862046</v>
      </c>
      <c r="AA14" s="26">
        <f t="shared" si="37"/>
        <v>0.12704922012467179</v>
      </c>
      <c r="AB14" s="55">
        <f>-D14</f>
        <v>-4500.51</v>
      </c>
      <c r="AC14" s="9">
        <f t="shared" ref="AC14:AR17" si="38">-$L14</f>
        <v>588.04645836095051</v>
      </c>
      <c r="AD14" s="9">
        <f t="shared" si="38"/>
        <v>588.04645836095051</v>
      </c>
      <c r="AE14" s="9">
        <f t="shared" si="38"/>
        <v>588.04645836095051</v>
      </c>
      <c r="AF14" s="9">
        <f t="shared" si="38"/>
        <v>588.04645836095051</v>
      </c>
      <c r="AG14" s="9">
        <f t="shared" si="38"/>
        <v>588.04645836095051</v>
      </c>
      <c r="AH14" s="9">
        <f t="shared" si="38"/>
        <v>588.04645836095051</v>
      </c>
      <c r="AI14" s="9">
        <f t="shared" si="38"/>
        <v>588.04645836095051</v>
      </c>
      <c r="AJ14" s="9">
        <f t="shared" si="38"/>
        <v>588.04645836095051</v>
      </c>
      <c r="AK14" s="9">
        <f t="shared" si="38"/>
        <v>588.04645836095051</v>
      </c>
      <c r="AL14" s="9">
        <f t="shared" si="38"/>
        <v>588.04645836095051</v>
      </c>
      <c r="AM14" s="9">
        <f t="shared" si="38"/>
        <v>588.04645836095051</v>
      </c>
      <c r="AN14" s="9">
        <f t="shared" si="38"/>
        <v>588.04645836095051</v>
      </c>
      <c r="AO14" s="9">
        <f t="shared" si="38"/>
        <v>588.04645836095051</v>
      </c>
      <c r="AP14" s="9">
        <f t="shared" si="38"/>
        <v>588.04645836095051</v>
      </c>
      <c r="AQ14" s="9">
        <f t="shared" si="38"/>
        <v>588.04645836095051</v>
      </c>
      <c r="AR14" s="9">
        <f t="shared" si="38"/>
        <v>588.04645836095051</v>
      </c>
      <c r="AS14" s="9">
        <f t="shared" si="17"/>
        <v>588.04645836095051</v>
      </c>
      <c r="AT14" s="9">
        <f t="shared" si="17"/>
        <v>588.04645836095051</v>
      </c>
      <c r="AU14" s="9">
        <f t="shared" si="17"/>
        <v>588.04645836095051</v>
      </c>
      <c r="AV14" s="9">
        <f t="shared" si="17"/>
        <v>588.04645836095051</v>
      </c>
      <c r="AW14" s="9">
        <f t="shared" si="17"/>
        <v>588.04645836095051</v>
      </c>
      <c r="AX14" s="9">
        <f t="shared" si="17"/>
        <v>588.04645836095051</v>
      </c>
      <c r="AY14" s="9">
        <f t="shared" si="17"/>
        <v>588.04645836095051</v>
      </c>
      <c r="AZ14" s="9">
        <f t="shared" si="17"/>
        <v>588.04645836095051</v>
      </c>
      <c r="BA14" s="9">
        <f t="shared" si="17"/>
        <v>588.04645836095051</v>
      </c>
      <c r="BB14" s="9">
        <f t="shared" si="17"/>
        <v>588.04645836095051</v>
      </c>
      <c r="BC14" s="9">
        <f t="shared" si="17"/>
        <v>588.04645836095051</v>
      </c>
      <c r="BD14" s="9">
        <f t="shared" si="17"/>
        <v>588.04645836095051</v>
      </c>
      <c r="BE14" s="9">
        <f t="shared" si="17"/>
        <v>588.04645836095051</v>
      </c>
      <c r="BF14" s="9">
        <f t="shared" si="17"/>
        <v>588.04645836095051</v>
      </c>
      <c r="BI14" s="55">
        <f t="shared" si="28"/>
        <v>-4500.51</v>
      </c>
      <c r="BJ14" s="9">
        <f>--$S14</f>
        <v>308.92328893924923</v>
      </c>
      <c r="BK14" s="9">
        <f t="shared" si="18"/>
        <v>308.92328893924923</v>
      </c>
      <c r="BL14" s="9">
        <f t="shared" si="18"/>
        <v>308.92328893924923</v>
      </c>
      <c r="BM14" s="9">
        <f t="shared" si="18"/>
        <v>308.92328893924923</v>
      </c>
      <c r="BN14" s="9">
        <f t="shared" si="18"/>
        <v>308.92328893924923</v>
      </c>
      <c r="BO14" s="9">
        <f t="shared" si="18"/>
        <v>308.92328893924923</v>
      </c>
      <c r="BP14" s="9">
        <f t="shared" si="18"/>
        <v>308.92328893924923</v>
      </c>
      <c r="BQ14" s="9">
        <f t="shared" si="18"/>
        <v>308.92328893924923</v>
      </c>
      <c r="BR14" s="9">
        <f t="shared" si="18"/>
        <v>308.92328893924923</v>
      </c>
      <c r="BS14" s="9">
        <f t="shared" si="29"/>
        <v>4809.4332889392499</v>
      </c>
      <c r="BT14" s="55">
        <f t="shared" si="30"/>
        <v>4500.51</v>
      </c>
      <c r="BU14" s="9">
        <f t="shared" ref="BJ14:BZ17" si="39">-$L14</f>
        <v>588.04645836095051</v>
      </c>
      <c r="BV14" s="9">
        <f t="shared" si="39"/>
        <v>588.04645836095051</v>
      </c>
      <c r="BW14" s="9">
        <f t="shared" si="39"/>
        <v>588.04645836095051</v>
      </c>
      <c r="BX14" s="9">
        <f t="shared" si="39"/>
        <v>588.04645836095051</v>
      </c>
      <c r="BY14" s="9">
        <f t="shared" si="39"/>
        <v>588.04645836095051</v>
      </c>
      <c r="BZ14" s="9">
        <f t="shared" si="39"/>
        <v>588.04645836095051</v>
      </c>
      <c r="CA14" s="9">
        <f t="shared" si="20"/>
        <v>588.04645836095051</v>
      </c>
      <c r="CB14" s="9">
        <f t="shared" si="20"/>
        <v>588.04645836095051</v>
      </c>
      <c r="CC14" s="9">
        <f t="shared" si="20"/>
        <v>588.04645836095051</v>
      </c>
      <c r="CD14" s="9">
        <f t="shared" si="20"/>
        <v>588.04645836095051</v>
      </c>
      <c r="CE14" s="9">
        <f t="shared" si="20"/>
        <v>588.04645836095051</v>
      </c>
      <c r="CF14" s="9">
        <f t="shared" si="20"/>
        <v>588.04645836095051</v>
      </c>
      <c r="CG14" s="9">
        <f t="shared" si="20"/>
        <v>588.04645836095051</v>
      </c>
      <c r="CH14" s="9">
        <f t="shared" si="20"/>
        <v>588.04645836095051</v>
      </c>
      <c r="CI14" s="9">
        <f t="shared" si="20"/>
        <v>588.04645836095051</v>
      </c>
      <c r="CJ14" s="9">
        <f t="shared" si="20"/>
        <v>588.04645836095051</v>
      </c>
      <c r="CK14" s="9">
        <f t="shared" si="20"/>
        <v>588.04645836095051</v>
      </c>
      <c r="CL14" s="9">
        <f t="shared" si="20"/>
        <v>588.04645836095051</v>
      </c>
      <c r="CM14" s="9">
        <f t="shared" si="20"/>
        <v>588.04645836095051</v>
      </c>
      <c r="CN14" s="9">
        <f t="shared" si="20"/>
        <v>588.04645836095051</v>
      </c>
    </row>
    <row r="15" spans="1:92" x14ac:dyDescent="0.25">
      <c r="A15">
        <v>10</v>
      </c>
      <c r="B15" s="33">
        <f>-PMT(B12/12, $B$9*12, B6, 0)</f>
        <v>786.88308925828801</v>
      </c>
      <c r="C15" s="6">
        <f t="shared" si="21"/>
        <v>3.9999999999999987E-2</v>
      </c>
      <c r="D15" s="35">
        <v>5634.78</v>
      </c>
      <c r="E15" s="3">
        <f t="shared" si="22"/>
        <v>1134.2699999999995</v>
      </c>
      <c r="F15" s="3">
        <f t="shared" si="22"/>
        <v>118.76999999999953</v>
      </c>
      <c r="G15" s="3">
        <f t="shared" si="1"/>
        <v>900.98222222222228</v>
      </c>
      <c r="H15" s="23">
        <f t="shared" si="2"/>
        <v>7.4500492610837408E-3</v>
      </c>
      <c r="I15" s="26">
        <f t="shared" si="23"/>
        <v>7.800985221674845E-4</v>
      </c>
      <c r="J15" s="5">
        <f t="shared" si="0"/>
        <v>726.86478734616196</v>
      </c>
      <c r="K15" s="9">
        <f t="shared" si="3"/>
        <v>-60.018301912126049</v>
      </c>
      <c r="L15" s="9">
        <f t="shared" si="24"/>
        <v>-720.21962294551258</v>
      </c>
      <c r="M15" s="10">
        <f t="shared" si="4"/>
        <v>7.8236968564605363</v>
      </c>
      <c r="N15" s="65">
        <f t="shared" si="25"/>
        <v>0.12781681324657088</v>
      </c>
      <c r="O15" s="56">
        <f t="shared" si="5"/>
        <v>6.5796471237061782E-2</v>
      </c>
      <c r="P15" s="56">
        <f t="shared" si="26"/>
        <v>6.579647123606569E-2</v>
      </c>
      <c r="Q15" s="63">
        <f t="shared" ref="Q15:Q17" si="40">S15/D15</f>
        <v>6.5796471236065496E-2</v>
      </c>
      <c r="R15" s="10">
        <f>D15/S15</f>
        <v>15.198383457559389</v>
      </c>
      <c r="S15" s="5">
        <f t="shared" si="27"/>
        <v>370.74864019155712</v>
      </c>
      <c r="T15" s="9">
        <f>-PMT($B$12/12, $B$9*12, ($B$6-D15), 0)</f>
        <v>757.76050736212505</v>
      </c>
      <c r="U15" s="26">
        <f t="shared" si="31"/>
        <v>-0.8721831867534291</v>
      </c>
      <c r="V15" s="26">
        <f t="shared" si="32"/>
        <v>-0.13281288190968044</v>
      </c>
      <c r="W15" s="26">
        <f t="shared" si="33"/>
        <v>4.7307718727923609E-2</v>
      </c>
      <c r="X15" s="26">
        <f t="shared" si="34"/>
        <v>9.5098593103241758E-2</v>
      </c>
      <c r="Y15" s="26">
        <f t="shared" si="35"/>
        <v>0.11272072414773837</v>
      </c>
      <c r="Z15" s="26">
        <f t="shared" si="36"/>
        <v>0.12035804612039591</v>
      </c>
      <c r="AA15" s="26">
        <f t="shared" si="37"/>
        <v>0.12398137945514009</v>
      </c>
      <c r="AB15" s="55">
        <f>-D15</f>
        <v>-5634.78</v>
      </c>
      <c r="AC15" s="9">
        <f t="shared" si="38"/>
        <v>720.21962294551258</v>
      </c>
      <c r="AD15" s="9">
        <f t="shared" si="17"/>
        <v>720.21962294551258</v>
      </c>
      <c r="AE15" s="9">
        <f t="shared" si="17"/>
        <v>720.21962294551258</v>
      </c>
      <c r="AF15" s="9">
        <f t="shared" si="17"/>
        <v>720.21962294551258</v>
      </c>
      <c r="AG15" s="9">
        <f t="shared" si="17"/>
        <v>720.21962294551258</v>
      </c>
      <c r="AH15" s="9">
        <f t="shared" si="17"/>
        <v>720.21962294551258</v>
      </c>
      <c r="AI15" s="9">
        <f t="shared" si="17"/>
        <v>720.21962294551258</v>
      </c>
      <c r="AJ15" s="9">
        <f t="shared" si="17"/>
        <v>720.21962294551258</v>
      </c>
      <c r="AK15" s="9">
        <f t="shared" si="17"/>
        <v>720.21962294551258</v>
      </c>
      <c r="AL15" s="9">
        <f t="shared" si="17"/>
        <v>720.21962294551258</v>
      </c>
      <c r="AM15" s="9">
        <f t="shared" si="17"/>
        <v>720.21962294551258</v>
      </c>
      <c r="AN15" s="9">
        <f t="shared" si="17"/>
        <v>720.21962294551258</v>
      </c>
      <c r="AO15" s="9">
        <f t="shared" si="17"/>
        <v>720.21962294551258</v>
      </c>
      <c r="AP15" s="9">
        <f t="shared" si="17"/>
        <v>720.21962294551258</v>
      </c>
      <c r="AQ15" s="9">
        <f t="shared" si="17"/>
        <v>720.21962294551258</v>
      </c>
      <c r="AR15" s="9">
        <f t="shared" si="17"/>
        <v>720.21962294551258</v>
      </c>
      <c r="AS15" s="9">
        <f t="shared" si="17"/>
        <v>720.21962294551258</v>
      </c>
      <c r="AT15" s="9">
        <f t="shared" si="17"/>
        <v>720.21962294551258</v>
      </c>
      <c r="AU15" s="9">
        <f t="shared" si="17"/>
        <v>720.21962294551258</v>
      </c>
      <c r="AV15" s="9">
        <f t="shared" si="17"/>
        <v>720.21962294551258</v>
      </c>
      <c r="AW15" s="9">
        <f t="shared" si="17"/>
        <v>720.21962294551258</v>
      </c>
      <c r="AX15" s="9">
        <f t="shared" si="17"/>
        <v>720.21962294551258</v>
      </c>
      <c r="AY15" s="9">
        <f t="shared" si="17"/>
        <v>720.21962294551258</v>
      </c>
      <c r="AZ15" s="9">
        <f t="shared" si="17"/>
        <v>720.21962294551258</v>
      </c>
      <c r="BA15" s="9">
        <f t="shared" si="17"/>
        <v>720.21962294551258</v>
      </c>
      <c r="BB15" s="9">
        <f t="shared" ref="AD15:BF17" si="41">-$L15</f>
        <v>720.21962294551258</v>
      </c>
      <c r="BC15" s="9">
        <f t="shared" si="41"/>
        <v>720.21962294551258</v>
      </c>
      <c r="BD15" s="9">
        <f t="shared" si="41"/>
        <v>720.21962294551258</v>
      </c>
      <c r="BE15" s="9">
        <f t="shared" si="41"/>
        <v>720.21962294551258</v>
      </c>
      <c r="BF15" s="9">
        <f t="shared" si="41"/>
        <v>720.21962294551258</v>
      </c>
      <c r="BI15" s="55">
        <f t="shared" si="28"/>
        <v>-5634.78</v>
      </c>
      <c r="BJ15" s="9">
        <f>--$S15</f>
        <v>370.74864019155712</v>
      </c>
      <c r="BK15" s="9">
        <f t="shared" si="18"/>
        <v>370.74864019155712</v>
      </c>
      <c r="BL15" s="9">
        <f t="shared" si="18"/>
        <v>370.74864019155712</v>
      </c>
      <c r="BM15" s="9">
        <f t="shared" si="18"/>
        <v>370.74864019155712</v>
      </c>
      <c r="BN15" s="9">
        <f t="shared" si="18"/>
        <v>370.74864019155712</v>
      </c>
      <c r="BO15" s="9">
        <f t="shared" si="18"/>
        <v>370.74864019155712</v>
      </c>
      <c r="BP15" s="9">
        <f t="shared" si="18"/>
        <v>370.74864019155712</v>
      </c>
      <c r="BQ15" s="9">
        <f t="shared" si="18"/>
        <v>370.74864019155712</v>
      </c>
      <c r="BR15" s="9">
        <f t="shared" si="18"/>
        <v>370.74864019155712</v>
      </c>
      <c r="BS15" s="9">
        <f t="shared" si="29"/>
        <v>6005.5286401915564</v>
      </c>
      <c r="BT15" s="55">
        <f t="shared" si="30"/>
        <v>5634.78</v>
      </c>
      <c r="BU15" s="9">
        <f t="shared" si="39"/>
        <v>720.21962294551258</v>
      </c>
      <c r="BV15" s="9">
        <f t="shared" si="39"/>
        <v>720.21962294551258</v>
      </c>
      <c r="BW15" s="9">
        <f t="shared" si="39"/>
        <v>720.21962294551258</v>
      </c>
      <c r="BX15" s="9">
        <f t="shared" si="39"/>
        <v>720.21962294551258</v>
      </c>
      <c r="BY15" s="9">
        <f t="shared" si="39"/>
        <v>720.21962294551258</v>
      </c>
      <c r="BZ15" s="9">
        <f t="shared" si="39"/>
        <v>720.21962294551258</v>
      </c>
      <c r="CA15" s="9">
        <f t="shared" si="20"/>
        <v>720.21962294551258</v>
      </c>
      <c r="CB15" s="9">
        <f t="shared" si="20"/>
        <v>720.21962294551258</v>
      </c>
      <c r="CC15" s="9">
        <f t="shared" si="20"/>
        <v>720.21962294551258</v>
      </c>
      <c r="CD15" s="9">
        <f t="shared" si="20"/>
        <v>720.21962294551258</v>
      </c>
      <c r="CE15" s="9">
        <f t="shared" si="20"/>
        <v>720.21962294551258</v>
      </c>
      <c r="CF15" s="9">
        <f t="shared" si="20"/>
        <v>720.21962294551258</v>
      </c>
      <c r="CG15" s="9">
        <f t="shared" si="20"/>
        <v>720.21962294551258</v>
      </c>
      <c r="CH15" s="9">
        <f t="shared" si="20"/>
        <v>720.21962294551258</v>
      </c>
      <c r="CI15" s="9">
        <f t="shared" si="20"/>
        <v>720.21962294551258</v>
      </c>
      <c r="CJ15" s="9">
        <f t="shared" si="20"/>
        <v>720.21962294551258</v>
      </c>
      <c r="CK15" s="9">
        <f t="shared" si="20"/>
        <v>720.21962294551258</v>
      </c>
      <c r="CL15" s="9">
        <f t="shared" si="20"/>
        <v>720.21962294551258</v>
      </c>
      <c r="CM15" s="9">
        <f t="shared" si="20"/>
        <v>720.21962294551258</v>
      </c>
      <c r="CN15" s="9">
        <f t="shared" si="20"/>
        <v>720.21962294551258</v>
      </c>
    </row>
    <row r="16" spans="1:92" x14ac:dyDescent="0.25">
      <c r="A16">
        <v>11</v>
      </c>
      <c r="B16" s="17"/>
      <c r="C16" s="6">
        <f t="shared" si="21"/>
        <v>3.8749999999999986E-2</v>
      </c>
      <c r="D16" s="35">
        <v>6765.99</v>
      </c>
      <c r="E16" s="3">
        <f t="shared" si="22"/>
        <v>1131.21</v>
      </c>
      <c r="F16" s="3">
        <f t="shared" si="22"/>
        <v>-3.0599999999994907</v>
      </c>
      <c r="G16" s="3">
        <f t="shared" si="1"/>
        <v>924.00499999999988</v>
      </c>
      <c r="H16" s="23">
        <f t="shared" si="2"/>
        <v>7.4299507389162566E-3</v>
      </c>
      <c r="I16" s="26">
        <f t="shared" si="23"/>
        <v>-2.0098522167484242E-5</v>
      </c>
      <c r="J16" s="5">
        <f t="shared" si="0"/>
        <v>715.93596018650146</v>
      </c>
      <c r="K16" s="9">
        <f t="shared" si="3"/>
        <v>-70.947129071786549</v>
      </c>
      <c r="L16" s="9">
        <f t="shared" si="24"/>
        <v>-851.36554886143858</v>
      </c>
      <c r="M16" s="10">
        <f t="shared" si="4"/>
        <v>7.9472208019791246</v>
      </c>
      <c r="N16" s="65">
        <f t="shared" si="25"/>
        <v>0.12583015181243817</v>
      </c>
      <c r="O16" s="56">
        <f t="shared" si="5"/>
        <v>6.3809809801932627E-2</v>
      </c>
      <c r="P16" s="56">
        <f t="shared" si="26"/>
        <v>6.3809809801933515E-2</v>
      </c>
      <c r="Q16" s="63">
        <f t="shared" si="40"/>
        <v>6.3809809801932585E-2</v>
      </c>
      <c r="R16" s="10">
        <f t="shared" ref="R16:R17" si="42">D16/S16</f>
        <v>15.671571551522057</v>
      </c>
      <c r="S16" s="5">
        <f t="shared" si="27"/>
        <v>431.73653502177785</v>
      </c>
      <c r="T16" s="9">
        <f>-PMT($B$12/12, $B$9*12, ($B$6-D16), 0)</f>
        <v>751.91400477164962</v>
      </c>
      <c r="U16" s="26">
        <f t="shared" si="31"/>
        <v>-0.87416984818756183</v>
      </c>
      <c r="V16" s="26">
        <f t="shared" si="32"/>
        <v>-0.13693566303815241</v>
      </c>
      <c r="W16" s="26">
        <f t="shared" si="33"/>
        <v>4.41160569725072E-2</v>
      </c>
      <c r="X16" s="26">
        <f t="shared" si="34"/>
        <v>9.2411237721776285E-2</v>
      </c>
      <c r="Y16" s="26">
        <f t="shared" si="35"/>
        <v>0.11030981500223835</v>
      </c>
      <c r="Z16" s="26">
        <f t="shared" si="36"/>
        <v>0.11810902046583349</v>
      </c>
      <c r="AA16" s="26">
        <f t="shared" si="37"/>
        <v>0.12183106471475713</v>
      </c>
      <c r="AB16" s="55">
        <f>-D16</f>
        <v>-6765.99</v>
      </c>
      <c r="AC16" s="9">
        <f t="shared" si="38"/>
        <v>851.36554886143858</v>
      </c>
      <c r="AD16" s="9">
        <f t="shared" si="41"/>
        <v>851.36554886143858</v>
      </c>
      <c r="AE16" s="9">
        <f t="shared" si="41"/>
        <v>851.36554886143858</v>
      </c>
      <c r="AF16" s="9">
        <f t="shared" si="41"/>
        <v>851.36554886143858</v>
      </c>
      <c r="AG16" s="9">
        <f t="shared" si="41"/>
        <v>851.36554886143858</v>
      </c>
      <c r="AH16" s="9">
        <f t="shared" si="41"/>
        <v>851.36554886143858</v>
      </c>
      <c r="AI16" s="9">
        <f t="shared" si="41"/>
        <v>851.36554886143858</v>
      </c>
      <c r="AJ16" s="9">
        <f t="shared" si="41"/>
        <v>851.36554886143858</v>
      </c>
      <c r="AK16" s="9">
        <f t="shared" si="41"/>
        <v>851.36554886143858</v>
      </c>
      <c r="AL16" s="9">
        <f t="shared" si="41"/>
        <v>851.36554886143858</v>
      </c>
      <c r="AM16" s="9">
        <f t="shared" si="41"/>
        <v>851.36554886143858</v>
      </c>
      <c r="AN16" s="9">
        <f t="shared" si="41"/>
        <v>851.36554886143858</v>
      </c>
      <c r="AO16" s="9">
        <f t="shared" si="41"/>
        <v>851.36554886143858</v>
      </c>
      <c r="AP16" s="9">
        <f t="shared" si="41"/>
        <v>851.36554886143858</v>
      </c>
      <c r="AQ16" s="9">
        <f t="shared" si="41"/>
        <v>851.36554886143858</v>
      </c>
      <c r="AR16" s="9">
        <f t="shared" si="41"/>
        <v>851.36554886143858</v>
      </c>
      <c r="AS16" s="9">
        <f t="shared" si="41"/>
        <v>851.36554886143858</v>
      </c>
      <c r="AT16" s="9">
        <f t="shared" si="41"/>
        <v>851.36554886143858</v>
      </c>
      <c r="AU16" s="9">
        <f t="shared" si="41"/>
        <v>851.36554886143858</v>
      </c>
      <c r="AV16" s="9">
        <f t="shared" si="41"/>
        <v>851.36554886143858</v>
      </c>
      <c r="AW16" s="9">
        <f t="shared" si="41"/>
        <v>851.36554886143858</v>
      </c>
      <c r="AX16" s="9">
        <f t="shared" si="41"/>
        <v>851.36554886143858</v>
      </c>
      <c r="AY16" s="9">
        <f t="shared" si="41"/>
        <v>851.36554886143858</v>
      </c>
      <c r="AZ16" s="9">
        <f t="shared" si="41"/>
        <v>851.36554886143858</v>
      </c>
      <c r="BA16" s="9">
        <f t="shared" si="41"/>
        <v>851.36554886143858</v>
      </c>
      <c r="BB16" s="9">
        <f t="shared" si="41"/>
        <v>851.36554886143858</v>
      </c>
      <c r="BC16" s="9">
        <f t="shared" si="41"/>
        <v>851.36554886143858</v>
      </c>
      <c r="BD16" s="9">
        <f t="shared" si="41"/>
        <v>851.36554886143858</v>
      </c>
      <c r="BE16" s="9">
        <f t="shared" si="41"/>
        <v>851.36554886143858</v>
      </c>
      <c r="BF16" s="9">
        <f t="shared" si="41"/>
        <v>851.36554886143858</v>
      </c>
      <c r="BI16" s="55">
        <f t="shared" si="28"/>
        <v>-6765.99</v>
      </c>
      <c r="BJ16" s="9">
        <f>--$S16</f>
        <v>431.73653502177785</v>
      </c>
      <c r="BK16" s="9">
        <f t="shared" si="18"/>
        <v>431.73653502177785</v>
      </c>
      <c r="BL16" s="9">
        <f t="shared" si="18"/>
        <v>431.73653502177785</v>
      </c>
      <c r="BM16" s="9">
        <f t="shared" si="18"/>
        <v>431.73653502177785</v>
      </c>
      <c r="BN16" s="9">
        <f t="shared" si="18"/>
        <v>431.73653502177785</v>
      </c>
      <c r="BO16" s="9">
        <f t="shared" si="18"/>
        <v>431.73653502177785</v>
      </c>
      <c r="BP16" s="9">
        <f t="shared" si="18"/>
        <v>431.73653502177785</v>
      </c>
      <c r="BQ16" s="9">
        <f t="shared" si="18"/>
        <v>431.73653502177785</v>
      </c>
      <c r="BR16" s="9">
        <f t="shared" si="18"/>
        <v>431.73653502177785</v>
      </c>
      <c r="BS16" s="9">
        <f t="shared" si="29"/>
        <v>7197.7265350217776</v>
      </c>
      <c r="BT16" s="55">
        <f t="shared" si="30"/>
        <v>6765.99</v>
      </c>
      <c r="BU16" s="9">
        <f t="shared" si="39"/>
        <v>851.36554886143858</v>
      </c>
      <c r="BV16" s="9">
        <f t="shared" si="39"/>
        <v>851.36554886143858</v>
      </c>
      <c r="BW16" s="9">
        <f t="shared" si="39"/>
        <v>851.36554886143858</v>
      </c>
      <c r="BX16" s="9">
        <f t="shared" si="39"/>
        <v>851.36554886143858</v>
      </c>
      <c r="BY16" s="9">
        <f t="shared" si="39"/>
        <v>851.36554886143858</v>
      </c>
      <c r="BZ16" s="9">
        <f t="shared" si="39"/>
        <v>851.36554886143858</v>
      </c>
      <c r="CA16" s="9">
        <f t="shared" si="20"/>
        <v>851.36554886143858</v>
      </c>
      <c r="CB16" s="9">
        <f t="shared" si="20"/>
        <v>851.36554886143858</v>
      </c>
      <c r="CC16" s="9">
        <f t="shared" si="20"/>
        <v>851.36554886143858</v>
      </c>
      <c r="CD16" s="9">
        <f t="shared" si="20"/>
        <v>851.36554886143858</v>
      </c>
      <c r="CE16" s="9">
        <f t="shared" si="20"/>
        <v>851.36554886143858</v>
      </c>
      <c r="CF16" s="9">
        <f t="shared" si="20"/>
        <v>851.36554886143858</v>
      </c>
      <c r="CG16" s="9">
        <f t="shared" si="20"/>
        <v>851.36554886143858</v>
      </c>
      <c r="CH16" s="9">
        <f t="shared" si="20"/>
        <v>851.36554886143858</v>
      </c>
      <c r="CI16" s="9">
        <f t="shared" si="20"/>
        <v>851.36554886143858</v>
      </c>
      <c r="CJ16" s="9">
        <f t="shared" si="20"/>
        <v>851.36554886143858</v>
      </c>
      <c r="CK16" s="9">
        <f t="shared" si="20"/>
        <v>851.36554886143858</v>
      </c>
      <c r="CL16" s="9">
        <f t="shared" si="20"/>
        <v>851.36554886143858</v>
      </c>
      <c r="CM16" s="9">
        <f t="shared" si="20"/>
        <v>851.36554886143858</v>
      </c>
      <c r="CN16" s="9">
        <f t="shared" si="20"/>
        <v>851.36554886143858</v>
      </c>
    </row>
    <row r="17" spans="1:92" ht="15.75" thickBot="1" x14ac:dyDescent="0.3">
      <c r="A17">
        <v>12</v>
      </c>
      <c r="B17" s="34"/>
      <c r="C17" s="18">
        <f t="shared" si="21"/>
        <v>3.7499999999999985E-2</v>
      </c>
      <c r="D17" s="37">
        <v>7944.41</v>
      </c>
      <c r="E17" s="19">
        <f t="shared" si="22"/>
        <v>1178.42</v>
      </c>
      <c r="F17" s="19">
        <f t="shared" si="22"/>
        <v>47.210000000000036</v>
      </c>
      <c r="G17" s="19">
        <f t="shared" si="1"/>
        <v>947.13363636363636</v>
      </c>
      <c r="H17" s="25">
        <f t="shared" si="2"/>
        <v>7.7400328407224959E-3</v>
      </c>
      <c r="I17" s="27">
        <f t="shared" si="23"/>
        <v>3.1008210180623937E-4</v>
      </c>
      <c r="J17" s="20">
        <f t="shared" si="0"/>
        <v>705.09348816856436</v>
      </c>
      <c r="K17" s="21">
        <f t="shared" si="3"/>
        <v>-81.789601089723647</v>
      </c>
      <c r="L17" s="21">
        <f t="shared" si="24"/>
        <v>-981.47521307668376</v>
      </c>
      <c r="M17" s="22">
        <f t="shared" si="4"/>
        <v>8.0943562243372664</v>
      </c>
      <c r="N17" s="66">
        <f t="shared" si="25"/>
        <v>0.12354287015356506</v>
      </c>
      <c r="O17" s="56">
        <f>IRR(BI17:BS17)</f>
        <v>6.1522528143059585E-2</v>
      </c>
      <c r="P17" s="56">
        <f t="shared" si="26"/>
        <v>6.1522528143063582E-2</v>
      </c>
      <c r="Q17" s="63">
        <f t="shared" si="40"/>
        <v>6.1522528143059481E-2</v>
      </c>
      <c r="R17" s="10">
        <f t="shared" si="42"/>
        <v>16.254208501878878</v>
      </c>
      <c r="S17" s="5">
        <f t="shared" si="27"/>
        <v>488.76018780500317</v>
      </c>
      <c r="T17" s="9">
        <f>-PMT($B$12/12, $B$9*12, ($B$6-D17), 0)</f>
        <v>745.82350381898129</v>
      </c>
      <c r="U17" s="26">
        <f t="shared" si="31"/>
        <v>-0.87645712984643498</v>
      </c>
      <c r="V17" s="26">
        <f t="shared" si="32"/>
        <v>-0.14172418938448894</v>
      </c>
      <c r="W17" s="26">
        <f t="shared" si="33"/>
        <v>4.0410253495599013E-2</v>
      </c>
      <c r="X17" s="26">
        <f t="shared" si="34"/>
        <v>8.9294781233314025E-2</v>
      </c>
      <c r="Y17" s="26">
        <f t="shared" si="35"/>
        <v>0.10751762091590811</v>
      </c>
      <c r="Z17" s="26">
        <f t="shared" si="36"/>
        <v>0.11550751274960414</v>
      </c>
      <c r="AA17" s="26">
        <f t="shared" si="37"/>
        <v>0.119346418041683</v>
      </c>
      <c r="AB17" s="55">
        <f>-D17</f>
        <v>-7944.41</v>
      </c>
      <c r="AC17" s="9">
        <f t="shared" si="38"/>
        <v>981.47521307668376</v>
      </c>
      <c r="AD17" s="9">
        <f t="shared" si="41"/>
        <v>981.47521307668376</v>
      </c>
      <c r="AE17" s="9">
        <f t="shared" si="41"/>
        <v>981.47521307668376</v>
      </c>
      <c r="AF17" s="9">
        <f t="shared" si="41"/>
        <v>981.47521307668376</v>
      </c>
      <c r="AG17" s="9">
        <f t="shared" si="41"/>
        <v>981.47521307668376</v>
      </c>
      <c r="AH17" s="9">
        <f t="shared" si="41"/>
        <v>981.47521307668376</v>
      </c>
      <c r="AI17" s="9">
        <f t="shared" si="41"/>
        <v>981.47521307668376</v>
      </c>
      <c r="AJ17" s="9">
        <f t="shared" si="41"/>
        <v>981.47521307668376</v>
      </c>
      <c r="AK17" s="9">
        <f t="shared" si="41"/>
        <v>981.47521307668376</v>
      </c>
      <c r="AL17" s="9">
        <f t="shared" si="41"/>
        <v>981.47521307668376</v>
      </c>
      <c r="AM17" s="9">
        <f t="shared" si="41"/>
        <v>981.47521307668376</v>
      </c>
      <c r="AN17" s="9">
        <f t="shared" si="41"/>
        <v>981.47521307668376</v>
      </c>
      <c r="AO17" s="9">
        <f t="shared" si="41"/>
        <v>981.47521307668376</v>
      </c>
      <c r="AP17" s="9">
        <f t="shared" si="41"/>
        <v>981.47521307668376</v>
      </c>
      <c r="AQ17" s="9">
        <f t="shared" si="41"/>
        <v>981.47521307668376</v>
      </c>
      <c r="AR17" s="9">
        <f t="shared" si="41"/>
        <v>981.47521307668376</v>
      </c>
      <c r="AS17" s="9">
        <f t="shared" si="41"/>
        <v>981.47521307668376</v>
      </c>
      <c r="AT17" s="9">
        <f t="shared" si="41"/>
        <v>981.47521307668376</v>
      </c>
      <c r="AU17" s="9">
        <f t="shared" si="41"/>
        <v>981.47521307668376</v>
      </c>
      <c r="AV17" s="9">
        <f t="shared" si="41"/>
        <v>981.47521307668376</v>
      </c>
      <c r="AW17" s="9">
        <f t="shared" si="41"/>
        <v>981.47521307668376</v>
      </c>
      <c r="AX17" s="9">
        <f t="shared" si="41"/>
        <v>981.47521307668376</v>
      </c>
      <c r="AY17" s="9">
        <f t="shared" si="41"/>
        <v>981.47521307668376</v>
      </c>
      <c r="AZ17" s="9">
        <f t="shared" si="41"/>
        <v>981.47521307668376</v>
      </c>
      <c r="BA17" s="9">
        <f t="shared" si="41"/>
        <v>981.47521307668376</v>
      </c>
      <c r="BB17" s="9">
        <f t="shared" si="41"/>
        <v>981.47521307668376</v>
      </c>
      <c r="BC17" s="9">
        <f t="shared" si="41"/>
        <v>981.47521307668376</v>
      </c>
      <c r="BD17" s="9">
        <f t="shared" si="41"/>
        <v>981.47521307668376</v>
      </c>
      <c r="BE17" s="9">
        <f t="shared" si="41"/>
        <v>981.47521307668376</v>
      </c>
      <c r="BF17" s="9">
        <f t="shared" si="41"/>
        <v>981.47521307668376</v>
      </c>
      <c r="BI17" s="55">
        <f t="shared" si="28"/>
        <v>-7944.41</v>
      </c>
      <c r="BJ17" s="9">
        <f>--$S17</f>
        <v>488.76018780500317</v>
      </c>
      <c r="BK17" s="9">
        <f t="shared" si="18"/>
        <v>488.76018780500317</v>
      </c>
      <c r="BL17" s="9">
        <f t="shared" si="18"/>
        <v>488.76018780500317</v>
      </c>
      <c r="BM17" s="9">
        <f t="shared" si="18"/>
        <v>488.76018780500317</v>
      </c>
      <c r="BN17" s="9">
        <f t="shared" si="18"/>
        <v>488.76018780500317</v>
      </c>
      <c r="BO17" s="9">
        <f t="shared" si="18"/>
        <v>488.76018780500317</v>
      </c>
      <c r="BP17" s="9">
        <f t="shared" si="18"/>
        <v>488.76018780500317</v>
      </c>
      <c r="BQ17" s="9">
        <f t="shared" si="18"/>
        <v>488.76018780500317</v>
      </c>
      <c r="BR17" s="9">
        <f t="shared" si="18"/>
        <v>488.76018780500317</v>
      </c>
      <c r="BS17" s="9">
        <f t="shared" si="29"/>
        <v>8433.1701878050026</v>
      </c>
      <c r="BT17" s="55">
        <f t="shared" si="30"/>
        <v>7944.41</v>
      </c>
      <c r="BU17" s="9">
        <f t="shared" si="39"/>
        <v>981.47521307668376</v>
      </c>
      <c r="BV17" s="9">
        <f t="shared" si="39"/>
        <v>981.47521307668376</v>
      </c>
      <c r="BW17" s="9">
        <f t="shared" si="39"/>
        <v>981.47521307668376</v>
      </c>
      <c r="BX17" s="9">
        <f t="shared" si="39"/>
        <v>981.47521307668376</v>
      </c>
      <c r="BY17" s="9">
        <f t="shared" si="39"/>
        <v>981.47521307668376</v>
      </c>
      <c r="BZ17" s="9">
        <f t="shared" si="39"/>
        <v>981.47521307668376</v>
      </c>
      <c r="CA17" s="9">
        <f t="shared" si="20"/>
        <v>981.47521307668376</v>
      </c>
      <c r="CB17" s="9">
        <f t="shared" si="20"/>
        <v>981.47521307668376</v>
      </c>
      <c r="CC17" s="9">
        <f t="shared" si="20"/>
        <v>981.47521307668376</v>
      </c>
      <c r="CD17" s="9">
        <f t="shared" si="20"/>
        <v>981.47521307668376</v>
      </c>
      <c r="CE17" s="9">
        <f t="shared" si="20"/>
        <v>981.47521307668376</v>
      </c>
      <c r="CF17" s="9">
        <f t="shared" si="20"/>
        <v>981.47521307668376</v>
      </c>
      <c r="CG17" s="9">
        <f t="shared" si="20"/>
        <v>981.47521307668376</v>
      </c>
      <c r="CH17" s="9">
        <f t="shared" si="20"/>
        <v>981.47521307668376</v>
      </c>
      <c r="CI17" s="9">
        <f t="shared" si="20"/>
        <v>981.47521307668376</v>
      </c>
      <c r="CJ17" s="9">
        <f t="shared" si="20"/>
        <v>981.47521307668376</v>
      </c>
      <c r="CK17" s="9">
        <f t="shared" si="20"/>
        <v>981.47521307668376</v>
      </c>
      <c r="CL17" s="9">
        <f t="shared" si="20"/>
        <v>981.47521307668376</v>
      </c>
      <c r="CM17" s="9">
        <f t="shared" si="20"/>
        <v>981.47521307668376</v>
      </c>
      <c r="CN17" s="9">
        <f t="shared" si="20"/>
        <v>981.47521307668376</v>
      </c>
    </row>
    <row r="18" spans="1:92" x14ac:dyDescent="0.25">
      <c r="C18" s="6"/>
      <c r="D18" s="7"/>
      <c r="E18" s="3"/>
      <c r="F18" s="3"/>
      <c r="G18" s="3"/>
      <c r="H18" s="2"/>
      <c r="I18" s="6"/>
      <c r="J18" s="3"/>
      <c r="K18" s="4"/>
      <c r="L18" s="5"/>
      <c r="M18" s="5"/>
      <c r="N18" s="5"/>
      <c r="O18" s="8"/>
      <c r="P18" s="9"/>
      <c r="Q18" s="9"/>
      <c r="R18" s="10"/>
    </row>
    <row r="19" spans="1:92" x14ac:dyDescent="0.25">
      <c r="B19" s="62" t="s">
        <v>29</v>
      </c>
      <c r="C19" s="62"/>
      <c r="D19" s="62"/>
      <c r="E19" s="3"/>
      <c r="F19" s="3"/>
      <c r="G19" s="3"/>
      <c r="H19" s="2"/>
      <c r="I19" s="6"/>
      <c r="J19" s="3"/>
      <c r="K19" s="4"/>
      <c r="L19" s="5"/>
      <c r="M19" s="5"/>
      <c r="N19" s="5"/>
      <c r="O19" s="8"/>
      <c r="P19" s="9"/>
      <c r="Q19" s="9"/>
      <c r="R19" s="10"/>
    </row>
    <row r="20" spans="1:92" x14ac:dyDescent="0.25">
      <c r="B20" s="70" t="s">
        <v>30</v>
      </c>
      <c r="C20" s="6"/>
      <c r="D20" s="7"/>
      <c r="E20" s="3"/>
      <c r="F20" s="3"/>
      <c r="G20" s="3"/>
      <c r="H20" s="2"/>
      <c r="I20" s="6"/>
      <c r="J20" s="3"/>
      <c r="K20" s="4"/>
      <c r="L20" s="5"/>
      <c r="M20" s="5"/>
      <c r="N20" s="5"/>
      <c r="O20" s="8"/>
      <c r="P20" s="9"/>
      <c r="Q20" s="9"/>
      <c r="R20" s="10"/>
    </row>
    <row r="21" spans="1:92" x14ac:dyDescent="0.25">
      <c r="B21" s="70" t="s">
        <v>31</v>
      </c>
      <c r="C21" s="6"/>
      <c r="D21" s="7"/>
      <c r="E21" s="3"/>
      <c r="F21" s="3"/>
      <c r="G21" s="3"/>
      <c r="H21" s="2"/>
      <c r="I21" s="6"/>
      <c r="J21" s="3"/>
      <c r="K21" s="4"/>
      <c r="L21" s="5"/>
      <c r="M21" s="5"/>
      <c r="N21" s="5"/>
      <c r="O21" s="8"/>
      <c r="P21" s="9"/>
      <c r="Q21" s="9"/>
      <c r="R21" s="10"/>
    </row>
    <row r="22" spans="1:92" x14ac:dyDescent="0.25">
      <c r="B22" s="70" t="s">
        <v>32</v>
      </c>
      <c r="C22" s="6"/>
      <c r="D22" s="7"/>
      <c r="E22" s="3"/>
      <c r="F22" s="3"/>
      <c r="G22" s="3"/>
      <c r="H22" s="2"/>
      <c r="I22" s="6"/>
      <c r="J22" s="3"/>
      <c r="K22" s="4"/>
      <c r="L22" s="5"/>
      <c r="M22" s="5"/>
      <c r="N22" s="5"/>
      <c r="O22" s="8"/>
      <c r="P22" s="9"/>
      <c r="Q22" s="9"/>
      <c r="R22" s="10"/>
    </row>
    <row r="23" spans="1:92" x14ac:dyDescent="0.25">
      <c r="B23" s="70" t="s">
        <v>42</v>
      </c>
      <c r="C23" s="6"/>
      <c r="D23" s="7"/>
      <c r="E23" s="3"/>
      <c r="F23" s="3"/>
      <c r="G23" s="3"/>
      <c r="H23" s="2"/>
      <c r="I23" s="6"/>
      <c r="J23" s="3"/>
      <c r="K23" s="4"/>
      <c r="L23" s="5"/>
      <c r="M23" s="5"/>
      <c r="N23" s="5"/>
      <c r="O23" s="8"/>
      <c r="P23" s="9"/>
      <c r="Q23" s="9"/>
      <c r="R23" s="10"/>
    </row>
    <row r="24" spans="1:92" ht="15.75" thickBot="1" x14ac:dyDescent="0.3"/>
    <row r="25" spans="1:92" x14ac:dyDescent="0.25">
      <c r="B25" s="59" t="s">
        <v>18</v>
      </c>
      <c r="C25" s="60"/>
      <c r="D25" s="60"/>
      <c r="E25" s="60"/>
      <c r="F25" s="60"/>
      <c r="G25" s="60"/>
      <c r="H25" s="60"/>
      <c r="I25" s="60"/>
      <c r="J25" s="60"/>
      <c r="K25" s="60"/>
      <c r="L25" s="60"/>
      <c r="M25" s="60"/>
      <c r="N25" s="60"/>
      <c r="O25" s="60"/>
      <c r="P25" s="60"/>
      <c r="Q25" s="60"/>
      <c r="R25" s="60"/>
      <c r="S25" s="61"/>
    </row>
    <row r="26" spans="1:92" ht="30" x14ac:dyDescent="0.25">
      <c r="B26" s="71" t="s">
        <v>9</v>
      </c>
      <c r="C26" s="13" t="s">
        <v>0</v>
      </c>
      <c r="D26" s="13" t="s">
        <v>1</v>
      </c>
      <c r="E26" s="13" t="s">
        <v>2</v>
      </c>
      <c r="F26" s="13" t="s">
        <v>6</v>
      </c>
      <c r="G26" s="13" t="s">
        <v>12</v>
      </c>
      <c r="H26" s="13" t="s">
        <v>7</v>
      </c>
      <c r="I26" s="13" t="s">
        <v>8</v>
      </c>
      <c r="J26" s="13" t="s">
        <v>3</v>
      </c>
      <c r="K26" s="13" t="s">
        <v>10</v>
      </c>
      <c r="L26" s="13" t="s">
        <v>4</v>
      </c>
      <c r="M26" s="13" t="s">
        <v>5</v>
      </c>
      <c r="N26" s="13" t="s">
        <v>14</v>
      </c>
      <c r="O26" s="13" t="s">
        <v>13</v>
      </c>
      <c r="P26" s="57" t="s">
        <v>24</v>
      </c>
      <c r="Q26" s="57" t="s">
        <v>25</v>
      </c>
      <c r="R26" s="13" t="s">
        <v>13</v>
      </c>
      <c r="S26" s="14" t="s">
        <v>15</v>
      </c>
      <c r="U26" s="13" t="s">
        <v>35</v>
      </c>
      <c r="V26" s="13" t="s">
        <v>36</v>
      </c>
      <c r="W26" s="13" t="s">
        <v>37</v>
      </c>
      <c r="X26" s="13" t="s">
        <v>38</v>
      </c>
      <c r="Y26" s="13" t="s">
        <v>39</v>
      </c>
      <c r="Z26" s="13" t="s">
        <v>40</v>
      </c>
      <c r="AA26" s="13" t="s">
        <v>41</v>
      </c>
      <c r="AB26" s="13" t="s">
        <v>34</v>
      </c>
      <c r="AC26" s="13">
        <v>1</v>
      </c>
      <c r="AD26" s="13">
        <v>2</v>
      </c>
      <c r="AE26" s="13">
        <v>3</v>
      </c>
      <c r="AF26" s="13">
        <v>4</v>
      </c>
      <c r="AG26" s="13">
        <v>5</v>
      </c>
      <c r="AH26" s="13">
        <v>6</v>
      </c>
      <c r="AI26" s="13">
        <v>7</v>
      </c>
      <c r="AJ26" s="13">
        <v>8</v>
      </c>
      <c r="AK26" s="13">
        <v>9</v>
      </c>
      <c r="AL26" s="13">
        <v>10</v>
      </c>
      <c r="AM26" s="13">
        <v>11</v>
      </c>
      <c r="AN26" s="13">
        <v>12</v>
      </c>
      <c r="AO26" s="13">
        <v>13</v>
      </c>
      <c r="AP26" s="13">
        <v>14</v>
      </c>
      <c r="AQ26" s="13">
        <v>15</v>
      </c>
      <c r="AR26" s="13">
        <v>16</v>
      </c>
      <c r="AS26" s="13">
        <v>17</v>
      </c>
      <c r="AT26" s="13">
        <v>18</v>
      </c>
      <c r="AU26" s="13">
        <v>19</v>
      </c>
      <c r="AV26" s="13">
        <v>20</v>
      </c>
      <c r="AW26" s="13">
        <v>21</v>
      </c>
      <c r="AX26" s="13">
        <v>22</v>
      </c>
      <c r="AY26" s="13">
        <v>23</v>
      </c>
      <c r="AZ26" s="13">
        <v>24</v>
      </c>
      <c r="BA26" s="13">
        <v>25</v>
      </c>
      <c r="BB26" s="13">
        <v>26</v>
      </c>
      <c r="BC26" s="13">
        <v>27</v>
      </c>
      <c r="BD26" s="13">
        <v>28</v>
      </c>
      <c r="BE26" s="13">
        <v>29</v>
      </c>
      <c r="BF26" s="13">
        <v>30</v>
      </c>
    </row>
    <row r="27" spans="1:92" x14ac:dyDescent="0.25">
      <c r="A27">
        <v>1</v>
      </c>
      <c r="B27" s="28">
        <v>147500</v>
      </c>
      <c r="C27" s="29">
        <v>5.1249999999999997E-2</v>
      </c>
      <c r="D27" s="35">
        <v>-2474.06</v>
      </c>
      <c r="H27" s="2"/>
      <c r="J27" s="3">
        <f t="shared" ref="J27:J38" si="43">$B$27+$B$35+D27</f>
        <v>147025.94</v>
      </c>
      <c r="K27" s="4">
        <f t="shared" ref="K27:K38" si="44">J27-$B$33</f>
        <v>-5224.0599999999977</v>
      </c>
      <c r="L27" s="5">
        <f t="shared" ref="L27:L38" si="45">-PMT(C27/12, $B$37*12, J27, 0)</f>
        <v>800.53708872497782</v>
      </c>
      <c r="M27" s="5">
        <f t="shared" ref="M27:M38" si="46">L27-$B$29</f>
        <v>51.557088724977802</v>
      </c>
      <c r="N27" s="5">
        <f>M27*12</f>
        <v>618.68506469973363</v>
      </c>
      <c r="O27" s="8">
        <f t="shared" ref="O27:O38" si="47">D27/-N27</f>
        <v>3.9989004764495735</v>
      </c>
      <c r="S27" s="64"/>
      <c r="U27" s="26"/>
      <c r="V27" s="26"/>
      <c r="W27" s="26"/>
      <c r="X27" s="26"/>
      <c r="Y27" s="26"/>
      <c r="Z27" s="26"/>
      <c r="AA27" s="26"/>
      <c r="AB27" s="5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92" x14ac:dyDescent="0.25">
      <c r="A28">
        <v>2</v>
      </c>
      <c r="B28" s="12" t="s">
        <v>19</v>
      </c>
      <c r="C28" s="6">
        <f>C27-0.00125</f>
        <v>4.9999999999999996E-2</v>
      </c>
      <c r="D28" s="35">
        <v>-2260.91</v>
      </c>
      <c r="E28" s="3">
        <f>D28-D27</f>
        <v>213.15000000000009</v>
      </c>
      <c r="G28" s="3">
        <f t="shared" ref="G28:G38" si="48">(D28-$D$27)/A27</f>
        <v>213.15000000000009</v>
      </c>
      <c r="H28" s="23">
        <f t="shared" ref="H28:H38" si="49">E28/$B$27</f>
        <v>1.4450847457627126E-3</v>
      </c>
      <c r="J28" s="3">
        <f t="shared" si="43"/>
        <v>147239.09</v>
      </c>
      <c r="K28" s="4">
        <f t="shared" si="44"/>
        <v>-5010.9100000000035</v>
      </c>
      <c r="L28" s="5">
        <f t="shared" si="45"/>
        <v>790.41127264630416</v>
      </c>
      <c r="M28" s="5">
        <f t="shared" si="46"/>
        <v>41.431272646304137</v>
      </c>
      <c r="N28" s="5">
        <f t="shared" ref="N28:N38" si="50">M28*12</f>
        <v>497.17527175564965</v>
      </c>
      <c r="O28" s="8">
        <f t="shared" si="47"/>
        <v>4.5475109653305239</v>
      </c>
      <c r="P28" s="9">
        <f>L28-$B$41</f>
        <v>17.741178432090351</v>
      </c>
      <c r="Q28" s="9">
        <f>P28*12</f>
        <v>212.89414118508421</v>
      </c>
      <c r="R28" s="10">
        <f>D28/-Q28</f>
        <v>10.619878909840116</v>
      </c>
      <c r="S28" s="65" t="str">
        <f>IF(Q28&gt;=0, "", -Q28/D28)</f>
        <v/>
      </c>
      <c r="U28" s="26">
        <f t="shared" ref="U28:U32" si="51">IRR(AB28:AC28)</f>
        <v>-0.90583696777621214</v>
      </c>
      <c r="V28" s="26">
        <f t="shared" ref="V28:V32" si="52">IRR(AB28:AG28)</f>
        <v>-0.20798988280381903</v>
      </c>
      <c r="W28" s="26">
        <f t="shared" ref="W28:W32" si="53">IRR(AB28:AL28)</f>
        <v>-1.0788159001045683E-2</v>
      </c>
      <c r="X28" s="26">
        <f t="shared" ref="X28:X32" si="54">IRR(AB28:AQ28)</f>
        <v>4.6634383460616879E-2</v>
      </c>
      <c r="Y28" s="26">
        <f t="shared" ref="Y28:Y32" si="55">IRR(AB28:AV28)</f>
        <v>6.9686473944818861E-2</v>
      </c>
      <c r="Z28" s="26">
        <f t="shared" ref="Z28:Z32" si="56">IRR(AB28:BA28)</f>
        <v>8.0604569885636801E-2</v>
      </c>
      <c r="AA28" s="26">
        <f t="shared" ref="AA28:AA32" si="57">IRR(AB28:BF28)</f>
        <v>8.6304693227231555E-2</v>
      </c>
      <c r="AB28" s="55">
        <f>-D28</f>
        <v>2260.91</v>
      </c>
      <c r="AC28" s="9">
        <f>-$Q28</f>
        <v>-212.89414118508421</v>
      </c>
      <c r="AD28" s="9">
        <f t="shared" ref="AD28:BF37" si="58">-$Q28</f>
        <v>-212.89414118508421</v>
      </c>
      <c r="AE28" s="9">
        <f t="shared" si="58"/>
        <v>-212.89414118508421</v>
      </c>
      <c r="AF28" s="9">
        <f t="shared" si="58"/>
        <v>-212.89414118508421</v>
      </c>
      <c r="AG28" s="9">
        <f t="shared" si="58"/>
        <v>-212.89414118508421</v>
      </c>
      <c r="AH28" s="9">
        <f t="shared" si="58"/>
        <v>-212.89414118508421</v>
      </c>
      <c r="AI28" s="9">
        <f t="shared" si="58"/>
        <v>-212.89414118508421</v>
      </c>
      <c r="AJ28" s="9">
        <f t="shared" si="58"/>
        <v>-212.89414118508421</v>
      </c>
      <c r="AK28" s="9">
        <f t="shared" si="58"/>
        <v>-212.89414118508421</v>
      </c>
      <c r="AL28" s="9">
        <f t="shared" si="58"/>
        <v>-212.89414118508421</v>
      </c>
      <c r="AM28" s="9">
        <f t="shared" si="58"/>
        <v>-212.89414118508421</v>
      </c>
      <c r="AN28" s="9">
        <f t="shared" si="58"/>
        <v>-212.89414118508421</v>
      </c>
      <c r="AO28" s="9">
        <f t="shared" si="58"/>
        <v>-212.89414118508421</v>
      </c>
      <c r="AP28" s="9">
        <f t="shared" si="58"/>
        <v>-212.89414118508421</v>
      </c>
      <c r="AQ28" s="9">
        <f t="shared" si="58"/>
        <v>-212.89414118508421</v>
      </c>
      <c r="AR28" s="9">
        <f t="shared" si="58"/>
        <v>-212.89414118508421</v>
      </c>
      <c r="AS28" s="9">
        <f t="shared" si="58"/>
        <v>-212.89414118508421</v>
      </c>
      <c r="AT28" s="9">
        <f t="shared" si="58"/>
        <v>-212.89414118508421</v>
      </c>
      <c r="AU28" s="9">
        <f t="shared" si="58"/>
        <v>-212.89414118508421</v>
      </c>
      <c r="AV28" s="9">
        <f t="shared" si="58"/>
        <v>-212.89414118508421</v>
      </c>
      <c r="AW28" s="9">
        <f t="shared" si="58"/>
        <v>-212.89414118508421</v>
      </c>
      <c r="AX28" s="9">
        <f t="shared" si="58"/>
        <v>-212.89414118508421</v>
      </c>
      <c r="AY28" s="9">
        <f t="shared" si="58"/>
        <v>-212.89414118508421</v>
      </c>
      <c r="AZ28" s="9">
        <f t="shared" si="58"/>
        <v>-212.89414118508421</v>
      </c>
      <c r="BA28" s="9">
        <f t="shared" si="58"/>
        <v>-212.89414118508421</v>
      </c>
      <c r="BB28" s="9">
        <f t="shared" si="58"/>
        <v>-212.89414118508421</v>
      </c>
      <c r="BC28" s="9">
        <f t="shared" si="58"/>
        <v>-212.89414118508421</v>
      </c>
      <c r="BD28" s="9">
        <f t="shared" si="58"/>
        <v>-212.89414118508421</v>
      </c>
      <c r="BE28" s="9">
        <f t="shared" si="58"/>
        <v>-212.89414118508421</v>
      </c>
      <c r="BF28" s="9">
        <f t="shared" si="58"/>
        <v>-212.89414118508421</v>
      </c>
    </row>
    <row r="29" spans="1:92" x14ac:dyDescent="0.25">
      <c r="A29">
        <v>3</v>
      </c>
      <c r="B29" s="28">
        <v>748.98</v>
      </c>
      <c r="C29" s="6">
        <f t="shared" ref="C29:C38" si="59">C28-0.00125</f>
        <v>4.8749999999999995E-2</v>
      </c>
      <c r="D29" s="35">
        <v>-1281.94</v>
      </c>
      <c r="E29" s="3">
        <f t="shared" ref="E29:F38" si="60">D29-D28</f>
        <v>978.9699999999998</v>
      </c>
      <c r="F29" s="3">
        <f>E29-E28</f>
        <v>765.81999999999971</v>
      </c>
      <c r="G29" s="3">
        <f t="shared" si="48"/>
        <v>596.05999999999995</v>
      </c>
      <c r="H29" s="23">
        <f t="shared" si="49"/>
        <v>6.6370847457627108E-3</v>
      </c>
      <c r="I29" s="26">
        <f t="shared" ref="I29:I38" si="61">H29-H28</f>
        <v>5.1919999999999987E-3</v>
      </c>
      <c r="J29" s="3">
        <f t="shared" si="43"/>
        <v>148218.06</v>
      </c>
      <c r="K29" s="4">
        <f t="shared" si="44"/>
        <v>-4031.9400000000023</v>
      </c>
      <c r="L29" s="5">
        <f t="shared" si="45"/>
        <v>784.38216274993999</v>
      </c>
      <c r="M29" s="5">
        <f t="shared" si="46"/>
        <v>35.402162749939976</v>
      </c>
      <c r="N29" s="5">
        <f t="shared" si="50"/>
        <v>424.82595299927971</v>
      </c>
      <c r="O29" s="8">
        <f t="shared" si="47"/>
        <v>3.017565172159276</v>
      </c>
      <c r="P29" s="9">
        <f t="shared" ref="P29:P38" si="62">L29-$B$41</f>
        <v>11.712068535726189</v>
      </c>
      <c r="Q29" s="9">
        <f t="shared" ref="Q29:Q38" si="63">P29*12</f>
        <v>140.54482242871427</v>
      </c>
      <c r="R29" s="10">
        <f t="shared" ref="R29:R38" si="64">D29/-Q29</f>
        <v>9.1212182551243597</v>
      </c>
      <c r="S29" s="65" t="str">
        <f t="shared" ref="S29:S38" si="65">IF(Q29&gt;=0, "", -Q29/D29)</f>
        <v/>
      </c>
      <c r="U29" s="26">
        <f t="shared" si="51"/>
        <v>-0.89036552223293275</v>
      </c>
      <c r="V29" s="26">
        <f t="shared" si="52"/>
        <v>-0.17189847981161133</v>
      </c>
      <c r="W29" s="26">
        <f t="shared" si="53"/>
        <v>1.7083376377536652E-2</v>
      </c>
      <c r="X29" s="26">
        <f t="shared" si="54"/>
        <v>6.9768989789165792E-2</v>
      </c>
      <c r="Y29" s="26">
        <f t="shared" si="55"/>
        <v>9.011271385413222E-2</v>
      </c>
      <c r="Z29" s="26">
        <f t="shared" si="56"/>
        <v>9.9369591360942477E-2</v>
      </c>
      <c r="AA29" s="26">
        <f t="shared" si="57"/>
        <v>0.10399967397789833</v>
      </c>
      <c r="AB29" s="55">
        <f>-D29</f>
        <v>1281.94</v>
      </c>
      <c r="AC29" s="9">
        <f t="shared" ref="AC29:AR38" si="66">-$Q29</f>
        <v>-140.54482242871427</v>
      </c>
      <c r="AD29" s="9">
        <f t="shared" si="66"/>
        <v>-140.54482242871427</v>
      </c>
      <c r="AE29" s="9">
        <f t="shared" si="66"/>
        <v>-140.54482242871427</v>
      </c>
      <c r="AF29" s="9">
        <f t="shared" si="66"/>
        <v>-140.54482242871427</v>
      </c>
      <c r="AG29" s="9">
        <f t="shared" si="66"/>
        <v>-140.54482242871427</v>
      </c>
      <c r="AH29" s="9">
        <f t="shared" si="66"/>
        <v>-140.54482242871427</v>
      </c>
      <c r="AI29" s="9">
        <f t="shared" si="66"/>
        <v>-140.54482242871427</v>
      </c>
      <c r="AJ29" s="9">
        <f t="shared" si="66"/>
        <v>-140.54482242871427</v>
      </c>
      <c r="AK29" s="9">
        <f t="shared" si="66"/>
        <v>-140.54482242871427</v>
      </c>
      <c r="AL29" s="9">
        <f t="shared" si="66"/>
        <v>-140.54482242871427</v>
      </c>
      <c r="AM29" s="9">
        <f t="shared" si="66"/>
        <v>-140.54482242871427</v>
      </c>
      <c r="AN29" s="9">
        <f t="shared" si="66"/>
        <v>-140.54482242871427</v>
      </c>
      <c r="AO29" s="9">
        <f t="shared" si="66"/>
        <v>-140.54482242871427</v>
      </c>
      <c r="AP29" s="9">
        <f t="shared" si="66"/>
        <v>-140.54482242871427</v>
      </c>
      <c r="AQ29" s="9">
        <f t="shared" si="66"/>
        <v>-140.54482242871427</v>
      </c>
      <c r="AR29" s="9">
        <f t="shared" si="66"/>
        <v>-140.54482242871427</v>
      </c>
      <c r="AS29" s="9">
        <f t="shared" si="58"/>
        <v>-140.54482242871427</v>
      </c>
      <c r="AT29" s="9">
        <f t="shared" si="58"/>
        <v>-140.54482242871427</v>
      </c>
      <c r="AU29" s="9">
        <f t="shared" si="58"/>
        <v>-140.54482242871427</v>
      </c>
      <c r="AV29" s="9">
        <f t="shared" si="58"/>
        <v>-140.54482242871427</v>
      </c>
      <c r="AW29" s="9">
        <f t="shared" si="58"/>
        <v>-140.54482242871427</v>
      </c>
      <c r="AX29" s="9">
        <f t="shared" si="58"/>
        <v>-140.54482242871427</v>
      </c>
      <c r="AY29" s="9">
        <f t="shared" si="58"/>
        <v>-140.54482242871427</v>
      </c>
      <c r="AZ29" s="9">
        <f t="shared" si="58"/>
        <v>-140.54482242871427</v>
      </c>
      <c r="BA29" s="9">
        <f t="shared" si="58"/>
        <v>-140.54482242871427</v>
      </c>
      <c r="BB29" s="9">
        <f t="shared" si="58"/>
        <v>-140.54482242871427</v>
      </c>
      <c r="BC29" s="9">
        <f t="shared" si="58"/>
        <v>-140.54482242871427</v>
      </c>
      <c r="BD29" s="9">
        <f t="shared" si="58"/>
        <v>-140.54482242871427</v>
      </c>
      <c r="BE29" s="9">
        <f t="shared" si="58"/>
        <v>-140.54482242871427</v>
      </c>
      <c r="BF29" s="9">
        <f t="shared" si="58"/>
        <v>-140.54482242871427</v>
      </c>
    </row>
    <row r="30" spans="1:92" x14ac:dyDescent="0.25">
      <c r="A30">
        <v>4</v>
      </c>
      <c r="B30" s="12" t="s">
        <v>20</v>
      </c>
      <c r="C30" s="6">
        <f t="shared" si="59"/>
        <v>4.7499999999999994E-2</v>
      </c>
      <c r="D30" s="35">
        <v>-531.35</v>
      </c>
      <c r="E30" s="3">
        <f t="shared" si="60"/>
        <v>750.59</v>
      </c>
      <c r="F30" s="3">
        <f t="shared" si="60"/>
        <v>-228.37999999999977</v>
      </c>
      <c r="G30" s="3">
        <f t="shared" si="48"/>
        <v>647.57000000000005</v>
      </c>
      <c r="H30" s="23">
        <f t="shared" si="49"/>
        <v>5.0887457627118646E-3</v>
      </c>
      <c r="I30" s="26">
        <f t="shared" si="61"/>
        <v>-1.5483389830508463E-3</v>
      </c>
      <c r="J30" s="3">
        <f t="shared" si="43"/>
        <v>148968.65</v>
      </c>
      <c r="K30" s="4">
        <f t="shared" si="44"/>
        <v>-3281.3500000000058</v>
      </c>
      <c r="L30" s="5">
        <f t="shared" si="45"/>
        <v>777.09099494964141</v>
      </c>
      <c r="M30" s="5">
        <f t="shared" si="46"/>
        <v>28.110994949641395</v>
      </c>
      <c r="N30" s="5">
        <f t="shared" si="50"/>
        <v>337.33193939569674</v>
      </c>
      <c r="O30" s="8">
        <f t="shared" si="47"/>
        <v>1.5751547302395117</v>
      </c>
      <c r="P30" s="9">
        <f t="shared" si="62"/>
        <v>4.4209007354276082</v>
      </c>
      <c r="Q30" s="9">
        <f t="shared" si="63"/>
        <v>53.050808825131298</v>
      </c>
      <c r="R30" s="10">
        <f t="shared" si="64"/>
        <v>10.015869913528787</v>
      </c>
      <c r="S30" s="65" t="str">
        <f t="shared" si="65"/>
        <v/>
      </c>
      <c r="U30" s="26">
        <f t="shared" si="51"/>
        <v>-0.9001584476801896</v>
      </c>
      <c r="V30" s="26">
        <f t="shared" si="52"/>
        <v>-0.19439177183414769</v>
      </c>
      <c r="W30" s="26">
        <f t="shared" si="53"/>
        <v>-2.8821130552225682E-4</v>
      </c>
      <c r="X30" s="26">
        <f t="shared" si="54"/>
        <v>5.5326003018109748E-2</v>
      </c>
      <c r="Y30" s="26">
        <f t="shared" si="55"/>
        <v>7.7336160060886172E-2</v>
      </c>
      <c r="Z30" s="26">
        <f t="shared" si="56"/>
        <v>8.7610002102280093E-2</v>
      </c>
      <c r="AA30" s="26">
        <f t="shared" si="57"/>
        <v>9.2891266564244068E-2</v>
      </c>
      <c r="AB30" s="55">
        <f>-D30</f>
        <v>531.35</v>
      </c>
      <c r="AC30" s="9">
        <f t="shared" si="66"/>
        <v>-53.050808825131298</v>
      </c>
      <c r="AD30" s="9">
        <f t="shared" si="58"/>
        <v>-53.050808825131298</v>
      </c>
      <c r="AE30" s="9">
        <f t="shared" si="58"/>
        <v>-53.050808825131298</v>
      </c>
      <c r="AF30" s="9">
        <f t="shared" si="58"/>
        <v>-53.050808825131298</v>
      </c>
      <c r="AG30" s="9">
        <f t="shared" si="58"/>
        <v>-53.050808825131298</v>
      </c>
      <c r="AH30" s="9">
        <f t="shared" si="58"/>
        <v>-53.050808825131298</v>
      </c>
      <c r="AI30" s="9">
        <f t="shared" si="58"/>
        <v>-53.050808825131298</v>
      </c>
      <c r="AJ30" s="9">
        <f t="shared" si="58"/>
        <v>-53.050808825131298</v>
      </c>
      <c r="AK30" s="9">
        <f t="shared" si="58"/>
        <v>-53.050808825131298</v>
      </c>
      <c r="AL30" s="9">
        <f t="shared" si="58"/>
        <v>-53.050808825131298</v>
      </c>
      <c r="AM30" s="9">
        <f t="shared" si="58"/>
        <v>-53.050808825131298</v>
      </c>
      <c r="AN30" s="9">
        <f t="shared" si="58"/>
        <v>-53.050808825131298</v>
      </c>
      <c r="AO30" s="9">
        <f t="shared" si="58"/>
        <v>-53.050808825131298</v>
      </c>
      <c r="AP30" s="9">
        <f t="shared" si="58"/>
        <v>-53.050808825131298</v>
      </c>
      <c r="AQ30" s="9">
        <f t="shared" si="58"/>
        <v>-53.050808825131298</v>
      </c>
      <c r="AR30" s="9">
        <f t="shared" si="58"/>
        <v>-53.050808825131298</v>
      </c>
      <c r="AS30" s="9">
        <f t="shared" si="58"/>
        <v>-53.050808825131298</v>
      </c>
      <c r="AT30" s="9">
        <f t="shared" si="58"/>
        <v>-53.050808825131298</v>
      </c>
      <c r="AU30" s="9">
        <f t="shared" si="58"/>
        <v>-53.050808825131298</v>
      </c>
      <c r="AV30" s="9">
        <f t="shared" si="58"/>
        <v>-53.050808825131298</v>
      </c>
      <c r="AW30" s="9">
        <f t="shared" si="58"/>
        <v>-53.050808825131298</v>
      </c>
      <c r="AX30" s="9">
        <f t="shared" si="58"/>
        <v>-53.050808825131298</v>
      </c>
      <c r="AY30" s="9">
        <f t="shared" si="58"/>
        <v>-53.050808825131298</v>
      </c>
      <c r="AZ30" s="9">
        <f t="shared" si="58"/>
        <v>-53.050808825131298</v>
      </c>
      <c r="BA30" s="9">
        <f t="shared" si="58"/>
        <v>-53.050808825131298</v>
      </c>
      <c r="BB30" s="9">
        <f t="shared" si="58"/>
        <v>-53.050808825131298</v>
      </c>
      <c r="BC30" s="9">
        <f t="shared" si="58"/>
        <v>-53.050808825131298</v>
      </c>
      <c r="BD30" s="9">
        <f t="shared" si="58"/>
        <v>-53.050808825131298</v>
      </c>
      <c r="BE30" s="9">
        <f t="shared" si="58"/>
        <v>-53.050808825131298</v>
      </c>
      <c r="BF30" s="9">
        <f t="shared" si="58"/>
        <v>-53.050808825131298</v>
      </c>
    </row>
    <row r="31" spans="1:92" x14ac:dyDescent="0.25">
      <c r="A31">
        <v>5</v>
      </c>
      <c r="B31" s="31">
        <v>4.2500000000000003E-2</v>
      </c>
      <c r="C31" s="6">
        <f t="shared" si="59"/>
        <v>4.6249999999999993E-2</v>
      </c>
      <c r="D31" s="35">
        <v>321.25</v>
      </c>
      <c r="E31" s="3">
        <f t="shared" si="60"/>
        <v>852.6</v>
      </c>
      <c r="F31" s="3">
        <f t="shared" si="60"/>
        <v>102.00999999999999</v>
      </c>
      <c r="G31" s="3">
        <f t="shared" si="48"/>
        <v>698.82749999999999</v>
      </c>
      <c r="H31" s="23">
        <f t="shared" si="49"/>
        <v>5.7803389830508476E-3</v>
      </c>
      <c r="I31" s="26">
        <f t="shared" si="61"/>
        <v>6.9159322033898307E-4</v>
      </c>
      <c r="J31" s="3">
        <f t="shared" si="43"/>
        <v>149821.25</v>
      </c>
      <c r="K31" s="4">
        <f t="shared" si="44"/>
        <v>-2428.75</v>
      </c>
      <c r="L31" s="5">
        <f t="shared" si="45"/>
        <v>770.29024957911281</v>
      </c>
      <c r="M31" s="5">
        <f t="shared" si="46"/>
        <v>21.310249579112792</v>
      </c>
      <c r="N31" s="5">
        <f t="shared" si="50"/>
        <v>255.72299494935351</v>
      </c>
      <c r="O31" s="8">
        <f t="shared" si="47"/>
        <v>-1.2562421305273086</v>
      </c>
      <c r="P31" s="9">
        <f t="shared" si="62"/>
        <v>-2.3798446351009943</v>
      </c>
      <c r="Q31" s="9">
        <f t="shared" si="63"/>
        <v>-28.558135621211932</v>
      </c>
      <c r="R31" s="10">
        <f t="shared" si="64"/>
        <v>11.248983626276615</v>
      </c>
      <c r="S31" s="65">
        <f t="shared" si="65"/>
        <v>8.889692022167138E-2</v>
      </c>
      <c r="U31" s="26">
        <f t="shared" si="51"/>
        <v>-0.91110307977832861</v>
      </c>
      <c r="V31" s="26">
        <f t="shared" si="52"/>
        <v>-0.22101286528719433</v>
      </c>
      <c r="W31" s="26">
        <f t="shared" si="53"/>
        <v>-2.0845626032005349E-2</v>
      </c>
      <c r="X31" s="26">
        <f t="shared" si="54"/>
        <v>3.8334673642657524E-2</v>
      </c>
      <c r="Y31" s="26">
        <f t="shared" si="55"/>
        <v>6.2408509256595357E-2</v>
      </c>
      <c r="Z31" s="26">
        <f t="shared" si="56"/>
        <v>7.3964059231240942E-2</v>
      </c>
      <c r="AA31" s="26">
        <f t="shared" si="57"/>
        <v>8.0082900998638129E-2</v>
      </c>
      <c r="AB31" s="55">
        <f>-D31</f>
        <v>-321.25</v>
      </c>
      <c r="AC31" s="9">
        <f t="shared" si="66"/>
        <v>28.558135621211932</v>
      </c>
      <c r="AD31" s="9">
        <f t="shared" si="58"/>
        <v>28.558135621211932</v>
      </c>
      <c r="AE31" s="9">
        <f t="shared" si="58"/>
        <v>28.558135621211932</v>
      </c>
      <c r="AF31" s="9">
        <f t="shared" si="58"/>
        <v>28.558135621211932</v>
      </c>
      <c r="AG31" s="9">
        <f t="shared" si="58"/>
        <v>28.558135621211932</v>
      </c>
      <c r="AH31" s="9">
        <f t="shared" si="58"/>
        <v>28.558135621211932</v>
      </c>
      <c r="AI31" s="9">
        <f t="shared" si="58"/>
        <v>28.558135621211932</v>
      </c>
      <c r="AJ31" s="9">
        <f t="shared" si="58"/>
        <v>28.558135621211932</v>
      </c>
      <c r="AK31" s="9">
        <f t="shared" si="58"/>
        <v>28.558135621211932</v>
      </c>
      <c r="AL31" s="9">
        <f t="shared" si="58"/>
        <v>28.558135621211932</v>
      </c>
      <c r="AM31" s="9">
        <f t="shared" si="58"/>
        <v>28.558135621211932</v>
      </c>
      <c r="AN31" s="9">
        <f t="shared" si="58"/>
        <v>28.558135621211932</v>
      </c>
      <c r="AO31" s="9">
        <f t="shared" si="58"/>
        <v>28.558135621211932</v>
      </c>
      <c r="AP31" s="9">
        <f t="shared" si="58"/>
        <v>28.558135621211932</v>
      </c>
      <c r="AQ31" s="9">
        <f t="shared" si="58"/>
        <v>28.558135621211932</v>
      </c>
      <c r="AR31" s="9">
        <f t="shared" si="58"/>
        <v>28.558135621211932</v>
      </c>
      <c r="AS31" s="9">
        <f t="shared" si="58"/>
        <v>28.558135621211932</v>
      </c>
      <c r="AT31" s="9">
        <f t="shared" si="58"/>
        <v>28.558135621211932</v>
      </c>
      <c r="AU31" s="9">
        <f t="shared" si="58"/>
        <v>28.558135621211932</v>
      </c>
      <c r="AV31" s="9">
        <f t="shared" si="58"/>
        <v>28.558135621211932</v>
      </c>
      <c r="AW31" s="9">
        <f t="shared" si="58"/>
        <v>28.558135621211932</v>
      </c>
      <c r="AX31" s="9">
        <f t="shared" si="58"/>
        <v>28.558135621211932</v>
      </c>
      <c r="AY31" s="9">
        <f t="shared" si="58"/>
        <v>28.558135621211932</v>
      </c>
      <c r="AZ31" s="9">
        <f t="shared" si="58"/>
        <v>28.558135621211932</v>
      </c>
      <c r="BA31" s="9">
        <f t="shared" si="58"/>
        <v>28.558135621211932</v>
      </c>
      <c r="BB31" s="9">
        <f t="shared" si="58"/>
        <v>28.558135621211932</v>
      </c>
      <c r="BC31" s="9">
        <f t="shared" si="58"/>
        <v>28.558135621211932</v>
      </c>
      <c r="BD31" s="9">
        <f t="shared" si="58"/>
        <v>28.558135621211932</v>
      </c>
      <c r="BE31" s="9">
        <f t="shared" si="58"/>
        <v>28.558135621211932</v>
      </c>
      <c r="BF31" s="9">
        <f t="shared" si="58"/>
        <v>28.558135621211932</v>
      </c>
    </row>
    <row r="32" spans="1:92" x14ac:dyDescent="0.25">
      <c r="A32">
        <v>6</v>
      </c>
      <c r="B32" s="12" t="s">
        <v>21</v>
      </c>
      <c r="C32" s="6">
        <f t="shared" si="59"/>
        <v>4.4999999999999991E-2</v>
      </c>
      <c r="D32" s="35">
        <v>1345.89</v>
      </c>
      <c r="E32" s="3">
        <f t="shared" si="60"/>
        <v>1024.6400000000001</v>
      </c>
      <c r="F32" s="3">
        <f t="shared" si="60"/>
        <v>172.04000000000008</v>
      </c>
      <c r="G32" s="3">
        <f t="shared" si="48"/>
        <v>763.99</v>
      </c>
      <c r="H32" s="24">
        <f t="shared" si="49"/>
        <v>6.94671186440678E-3</v>
      </c>
      <c r="I32" s="26">
        <f t="shared" si="61"/>
        <v>1.1663728813559324E-3</v>
      </c>
      <c r="J32" s="3">
        <f t="shared" si="43"/>
        <v>150845.89000000001</v>
      </c>
      <c r="K32" s="4">
        <f t="shared" si="44"/>
        <v>-1404.109999999986</v>
      </c>
      <c r="L32" s="5">
        <f t="shared" si="45"/>
        <v>764.31396510610728</v>
      </c>
      <c r="M32" s="5">
        <f t="shared" si="46"/>
        <v>15.333965106107257</v>
      </c>
      <c r="N32" s="5">
        <f t="shared" si="50"/>
        <v>184.00758127328709</v>
      </c>
      <c r="O32" s="8">
        <f t="shared" si="47"/>
        <v>-7.3143181964937165</v>
      </c>
      <c r="P32" s="9">
        <f t="shared" si="62"/>
        <v>-8.3561291081065292</v>
      </c>
      <c r="Q32" s="9">
        <f t="shared" si="63"/>
        <v>-100.27354929727835</v>
      </c>
      <c r="R32" s="10">
        <f t="shared" si="64"/>
        <v>13.422183710779754</v>
      </c>
      <c r="S32" s="65">
        <f t="shared" si="65"/>
        <v>7.4503525026026154E-2</v>
      </c>
      <c r="U32" s="26">
        <f t="shared" si="51"/>
        <v>-0.9254964749739738</v>
      </c>
      <c r="V32" s="26">
        <f t="shared" si="52"/>
        <v>-0.25900899555981571</v>
      </c>
      <c r="W32" s="26">
        <f t="shared" si="53"/>
        <v>-5.0221611377360809E-2</v>
      </c>
      <c r="X32" s="26">
        <f t="shared" si="54"/>
        <v>1.4225597389571965E-2</v>
      </c>
      <c r="Y32" s="26">
        <f t="shared" si="55"/>
        <v>4.1410225903508291E-2</v>
      </c>
      <c r="Z32" s="26">
        <f t="shared" si="56"/>
        <v>5.4936999887353233E-2</v>
      </c>
      <c r="AA32" s="26">
        <f t="shared" si="57"/>
        <v>6.237357422724199E-2</v>
      </c>
      <c r="AB32" s="55">
        <f>-D32</f>
        <v>-1345.89</v>
      </c>
      <c r="AC32" s="9">
        <f t="shared" si="66"/>
        <v>100.27354929727835</v>
      </c>
      <c r="AD32" s="9">
        <f t="shared" si="58"/>
        <v>100.27354929727835</v>
      </c>
      <c r="AE32" s="9">
        <f t="shared" si="58"/>
        <v>100.27354929727835</v>
      </c>
      <c r="AF32" s="9">
        <f t="shared" si="58"/>
        <v>100.27354929727835</v>
      </c>
      <c r="AG32" s="9">
        <f t="shared" si="58"/>
        <v>100.27354929727835</v>
      </c>
      <c r="AH32" s="9">
        <f t="shared" si="58"/>
        <v>100.27354929727835</v>
      </c>
      <c r="AI32" s="9">
        <f t="shared" si="58"/>
        <v>100.27354929727835</v>
      </c>
      <c r="AJ32" s="9">
        <f t="shared" si="58"/>
        <v>100.27354929727835</v>
      </c>
      <c r="AK32" s="9">
        <f t="shared" si="58"/>
        <v>100.27354929727835</v>
      </c>
      <c r="AL32" s="9">
        <f t="shared" si="58"/>
        <v>100.27354929727835</v>
      </c>
      <c r="AM32" s="9">
        <f t="shared" si="58"/>
        <v>100.27354929727835</v>
      </c>
      <c r="AN32" s="9">
        <f t="shared" si="58"/>
        <v>100.27354929727835</v>
      </c>
      <c r="AO32" s="9">
        <f t="shared" si="58"/>
        <v>100.27354929727835</v>
      </c>
      <c r="AP32" s="9">
        <f t="shared" si="58"/>
        <v>100.27354929727835</v>
      </c>
      <c r="AQ32" s="9">
        <f t="shared" si="58"/>
        <v>100.27354929727835</v>
      </c>
      <c r="AR32" s="9">
        <f t="shared" si="58"/>
        <v>100.27354929727835</v>
      </c>
      <c r="AS32" s="9">
        <f t="shared" si="58"/>
        <v>100.27354929727835</v>
      </c>
      <c r="AT32" s="9">
        <f t="shared" si="58"/>
        <v>100.27354929727835</v>
      </c>
      <c r="AU32" s="9">
        <f t="shared" si="58"/>
        <v>100.27354929727835</v>
      </c>
      <c r="AV32" s="9">
        <f t="shared" si="58"/>
        <v>100.27354929727835</v>
      </c>
      <c r="AW32" s="9">
        <f t="shared" si="58"/>
        <v>100.27354929727835</v>
      </c>
      <c r="AX32" s="9">
        <f t="shared" si="58"/>
        <v>100.27354929727835</v>
      </c>
      <c r="AY32" s="9">
        <f t="shared" si="58"/>
        <v>100.27354929727835</v>
      </c>
      <c r="AZ32" s="9">
        <f t="shared" si="58"/>
        <v>100.27354929727835</v>
      </c>
      <c r="BA32" s="9">
        <f t="shared" si="58"/>
        <v>100.27354929727835</v>
      </c>
      <c r="BB32" s="9">
        <f t="shared" si="58"/>
        <v>100.27354929727835</v>
      </c>
      <c r="BC32" s="9">
        <f t="shared" si="58"/>
        <v>100.27354929727835</v>
      </c>
      <c r="BD32" s="9">
        <f t="shared" si="58"/>
        <v>100.27354929727835</v>
      </c>
      <c r="BE32" s="9">
        <f t="shared" si="58"/>
        <v>100.27354929727835</v>
      </c>
      <c r="BF32" s="9">
        <f t="shared" si="58"/>
        <v>100.27354929727835</v>
      </c>
    </row>
    <row r="33" spans="1:77" x14ac:dyDescent="0.25">
      <c r="A33">
        <v>7</v>
      </c>
      <c r="B33" s="28">
        <v>152250</v>
      </c>
      <c r="C33" s="6">
        <f t="shared" si="59"/>
        <v>4.374999999999999E-2</v>
      </c>
      <c r="D33" s="35">
        <v>2417.73</v>
      </c>
      <c r="E33" s="3">
        <f t="shared" si="60"/>
        <v>1071.8399999999999</v>
      </c>
      <c r="F33" s="3">
        <f t="shared" si="60"/>
        <v>47.199999999999818</v>
      </c>
      <c r="G33" s="3">
        <f t="shared" si="48"/>
        <v>815.29833333333329</v>
      </c>
      <c r="H33" s="23">
        <f t="shared" si="49"/>
        <v>7.2667118644067791E-3</v>
      </c>
      <c r="I33" s="26">
        <f t="shared" si="61"/>
        <v>3.199999999999991E-4</v>
      </c>
      <c r="J33" s="3">
        <f t="shared" si="43"/>
        <v>151917.73000000001</v>
      </c>
      <c r="K33" s="4">
        <f t="shared" si="44"/>
        <v>-332.26999999998952</v>
      </c>
      <c r="L33" s="5">
        <f t="shared" si="45"/>
        <v>758.50282977593747</v>
      </c>
      <c r="M33" s="5">
        <f t="shared" si="46"/>
        <v>9.5228297759374527</v>
      </c>
      <c r="N33" s="5">
        <f t="shared" si="50"/>
        <v>114.27395731124943</v>
      </c>
      <c r="O33" s="8">
        <f t="shared" si="47"/>
        <v>-21.157314027506704</v>
      </c>
      <c r="P33" s="9">
        <f t="shared" si="62"/>
        <v>-14.167264438276334</v>
      </c>
      <c r="Q33" s="9">
        <f t="shared" si="63"/>
        <v>-170.007173259316</v>
      </c>
      <c r="R33" s="10">
        <f t="shared" si="64"/>
        <v>14.22134109783814</v>
      </c>
      <c r="S33" s="65">
        <f t="shared" si="65"/>
        <v>7.031685641461867E-2</v>
      </c>
      <c r="U33" s="26">
        <f>IRR(AB33:AC33)</f>
        <v>-0.92968314358538129</v>
      </c>
      <c r="V33" s="26">
        <f>IRR(AB33:AG33)</f>
        <v>-0.27084518359351639</v>
      </c>
      <c r="W33" s="26">
        <f>IRR(AB33:AL33)</f>
        <v>-5.9389529393465645E-2</v>
      </c>
      <c r="X33" s="26">
        <f>IRR(AB33:AQ33)</f>
        <v>6.7385276668303629E-3</v>
      </c>
      <c r="Y33" s="26">
        <f>IRR(AB33:AV33)</f>
        <v>3.4930531287784117E-2</v>
      </c>
      <c r="Z33" s="26">
        <f>IRR(AB33:BA33)</f>
        <v>4.9104323770298608E-2</v>
      </c>
      <c r="AA33" s="26">
        <f>IRR(AB33:BF33)</f>
        <v>5.697985772183789E-2</v>
      </c>
      <c r="AB33" s="55">
        <f>-D33</f>
        <v>-2417.73</v>
      </c>
      <c r="AC33" s="9">
        <f t="shared" si="66"/>
        <v>170.007173259316</v>
      </c>
      <c r="AD33" s="9">
        <f t="shared" si="58"/>
        <v>170.007173259316</v>
      </c>
      <c r="AE33" s="9">
        <f t="shared" si="58"/>
        <v>170.007173259316</v>
      </c>
      <c r="AF33" s="9">
        <f t="shared" si="58"/>
        <v>170.007173259316</v>
      </c>
      <c r="AG33" s="9">
        <f t="shared" si="58"/>
        <v>170.007173259316</v>
      </c>
      <c r="AH33" s="9">
        <f t="shared" si="58"/>
        <v>170.007173259316</v>
      </c>
      <c r="AI33" s="9">
        <f t="shared" si="58"/>
        <v>170.007173259316</v>
      </c>
      <c r="AJ33" s="9">
        <f t="shared" si="58"/>
        <v>170.007173259316</v>
      </c>
      <c r="AK33" s="9">
        <f t="shared" si="58"/>
        <v>170.007173259316</v>
      </c>
      <c r="AL33" s="9">
        <f t="shared" si="58"/>
        <v>170.007173259316</v>
      </c>
      <c r="AM33" s="9">
        <f t="shared" si="58"/>
        <v>170.007173259316</v>
      </c>
      <c r="AN33" s="9">
        <f t="shared" si="58"/>
        <v>170.007173259316</v>
      </c>
      <c r="AO33" s="9">
        <f t="shared" si="58"/>
        <v>170.007173259316</v>
      </c>
      <c r="AP33" s="9">
        <f t="shared" si="58"/>
        <v>170.007173259316</v>
      </c>
      <c r="AQ33" s="9">
        <f t="shared" si="58"/>
        <v>170.007173259316</v>
      </c>
      <c r="AR33" s="9">
        <f t="shared" si="58"/>
        <v>170.007173259316</v>
      </c>
      <c r="AS33" s="9">
        <f t="shared" si="58"/>
        <v>170.007173259316</v>
      </c>
      <c r="AT33" s="9">
        <f t="shared" si="58"/>
        <v>170.007173259316</v>
      </c>
      <c r="AU33" s="9">
        <f t="shared" si="58"/>
        <v>170.007173259316</v>
      </c>
      <c r="AV33" s="9">
        <f t="shared" si="58"/>
        <v>170.007173259316</v>
      </c>
      <c r="AW33" s="9">
        <f t="shared" si="58"/>
        <v>170.007173259316</v>
      </c>
      <c r="AX33" s="9">
        <f t="shared" si="58"/>
        <v>170.007173259316</v>
      </c>
      <c r="AY33" s="9">
        <f t="shared" si="58"/>
        <v>170.007173259316</v>
      </c>
      <c r="AZ33" s="9">
        <f t="shared" si="58"/>
        <v>170.007173259316</v>
      </c>
      <c r="BA33" s="9">
        <f t="shared" si="58"/>
        <v>170.007173259316</v>
      </c>
      <c r="BB33" s="9">
        <f t="shared" si="58"/>
        <v>170.007173259316</v>
      </c>
      <c r="BC33" s="9">
        <f t="shared" si="58"/>
        <v>170.007173259316</v>
      </c>
      <c r="BD33" s="9">
        <f t="shared" si="58"/>
        <v>170.007173259316</v>
      </c>
      <c r="BE33" s="9">
        <f t="shared" si="58"/>
        <v>170.007173259316</v>
      </c>
      <c r="BF33" s="9">
        <f t="shared" si="58"/>
        <v>170.007173259316</v>
      </c>
    </row>
    <row r="34" spans="1:77" x14ac:dyDescent="0.25">
      <c r="A34">
        <v>8</v>
      </c>
      <c r="B34" s="12" t="s">
        <v>22</v>
      </c>
      <c r="C34" s="6">
        <f t="shared" si="59"/>
        <v>4.2499999999999989E-2</v>
      </c>
      <c r="D34" s="35">
        <v>3485.01</v>
      </c>
      <c r="E34" s="3">
        <f t="shared" si="60"/>
        <v>1067.2800000000002</v>
      </c>
      <c r="F34" s="3">
        <f t="shared" si="60"/>
        <v>-4.5599999999997181</v>
      </c>
      <c r="G34" s="3">
        <f t="shared" si="48"/>
        <v>851.29571428571421</v>
      </c>
      <c r="H34" s="23">
        <f t="shared" si="49"/>
        <v>7.2357966101694931E-3</v>
      </c>
      <c r="I34" s="26">
        <f t="shared" si="61"/>
        <v>-3.091525423728602E-5</v>
      </c>
      <c r="J34" s="3">
        <f t="shared" si="43"/>
        <v>152985.01</v>
      </c>
      <c r="K34" s="4">
        <f t="shared" si="44"/>
        <v>735.01000000000931</v>
      </c>
      <c r="L34" s="5">
        <f t="shared" si="45"/>
        <v>752.5942915619371</v>
      </c>
      <c r="M34" s="5">
        <f t="shared" si="46"/>
        <v>3.6142915619370797</v>
      </c>
      <c r="N34" s="5">
        <f t="shared" si="50"/>
        <v>43.371498743244956</v>
      </c>
      <c r="O34" s="8">
        <f t="shared" si="47"/>
        <v>-80.352537979628508</v>
      </c>
      <c r="P34" s="9">
        <f t="shared" si="62"/>
        <v>-20.075802652276707</v>
      </c>
      <c r="Q34" s="9">
        <f t="shared" si="63"/>
        <v>-240.90963182732048</v>
      </c>
      <c r="R34" s="10">
        <f t="shared" si="64"/>
        <v>14.466046764365114</v>
      </c>
      <c r="S34" s="65">
        <f t="shared" si="65"/>
        <v>6.912738609855365E-2</v>
      </c>
      <c r="U34" s="26">
        <f t="shared" ref="U34:U38" si="67">IRR(AB34:AC34)</f>
        <v>-0.93087261390144638</v>
      </c>
      <c r="V34" s="26">
        <f t="shared" ref="V34:V38" si="68">IRR(AB34:AG34)</f>
        <v>-0.27428286889183673</v>
      </c>
      <c r="W34" s="26">
        <f t="shared" ref="W34:W38" si="69">IRR(AB34:AL34)</f>
        <v>-6.2054330763752552E-2</v>
      </c>
      <c r="X34" s="26">
        <f t="shared" ref="X34:X38" si="70">IRR(AB34:AQ34)</f>
        <v>4.5653314794822375E-3</v>
      </c>
      <c r="Y34" s="26">
        <f t="shared" ref="Y34:Y38" si="71">IRR(AB34:AV34)</f>
        <v>3.3053241993691973E-2</v>
      </c>
      <c r="Z34" s="26">
        <f t="shared" ref="Z34:Z38" si="72">IRR(AB34:BA34)</f>
        <v>4.7417816687833847E-2</v>
      </c>
      <c r="AA34" s="26">
        <f t="shared" ref="AA34:AA38" si="73">IRR(AB34:BF34)</f>
        <v>5.5423314061394446E-2</v>
      </c>
      <c r="AB34" s="55">
        <f t="shared" ref="AB34:AB38" si="74">-D34</f>
        <v>-3485.01</v>
      </c>
      <c r="AC34" s="9">
        <f t="shared" si="66"/>
        <v>240.90963182732048</v>
      </c>
      <c r="AD34" s="9">
        <f t="shared" si="58"/>
        <v>240.90963182732048</v>
      </c>
      <c r="AE34" s="9">
        <f t="shared" si="58"/>
        <v>240.90963182732048</v>
      </c>
      <c r="AF34" s="9">
        <f t="shared" si="58"/>
        <v>240.90963182732048</v>
      </c>
      <c r="AG34" s="9">
        <f t="shared" si="58"/>
        <v>240.90963182732048</v>
      </c>
      <c r="AH34" s="9">
        <f t="shared" si="58"/>
        <v>240.90963182732048</v>
      </c>
      <c r="AI34" s="9">
        <f t="shared" si="58"/>
        <v>240.90963182732048</v>
      </c>
      <c r="AJ34" s="9">
        <f t="shared" si="58"/>
        <v>240.90963182732048</v>
      </c>
      <c r="AK34" s="9">
        <f t="shared" si="58"/>
        <v>240.90963182732048</v>
      </c>
      <c r="AL34" s="9">
        <f t="shared" si="58"/>
        <v>240.90963182732048</v>
      </c>
      <c r="AM34" s="9">
        <f t="shared" si="58"/>
        <v>240.90963182732048</v>
      </c>
      <c r="AN34" s="9">
        <f t="shared" si="58"/>
        <v>240.90963182732048</v>
      </c>
      <c r="AO34" s="9">
        <f t="shared" si="58"/>
        <v>240.90963182732048</v>
      </c>
      <c r="AP34" s="9">
        <f t="shared" si="58"/>
        <v>240.90963182732048</v>
      </c>
      <c r="AQ34" s="9">
        <f t="shared" si="58"/>
        <v>240.90963182732048</v>
      </c>
      <c r="AR34" s="9">
        <f t="shared" si="58"/>
        <v>240.90963182732048</v>
      </c>
      <c r="AS34" s="9">
        <f t="shared" si="58"/>
        <v>240.90963182732048</v>
      </c>
      <c r="AT34" s="9">
        <f t="shared" si="58"/>
        <v>240.90963182732048</v>
      </c>
      <c r="AU34" s="9">
        <f t="shared" si="58"/>
        <v>240.90963182732048</v>
      </c>
      <c r="AV34" s="9">
        <f t="shared" si="58"/>
        <v>240.90963182732048</v>
      </c>
      <c r="AW34" s="9">
        <f t="shared" si="58"/>
        <v>240.90963182732048</v>
      </c>
      <c r="AX34" s="9">
        <f t="shared" si="58"/>
        <v>240.90963182732048</v>
      </c>
      <c r="AY34" s="9">
        <f t="shared" si="58"/>
        <v>240.90963182732048</v>
      </c>
      <c r="AZ34" s="9">
        <f t="shared" si="58"/>
        <v>240.90963182732048</v>
      </c>
      <c r="BA34" s="9">
        <f t="shared" si="58"/>
        <v>240.90963182732048</v>
      </c>
      <c r="BB34" s="9">
        <f t="shared" si="58"/>
        <v>240.90963182732048</v>
      </c>
      <c r="BC34" s="9">
        <f t="shared" si="58"/>
        <v>240.90963182732048</v>
      </c>
      <c r="BD34" s="9">
        <f t="shared" si="58"/>
        <v>240.90963182732048</v>
      </c>
      <c r="BE34" s="9">
        <f t="shared" si="58"/>
        <v>240.90963182732048</v>
      </c>
      <c r="BF34" s="9">
        <f t="shared" si="58"/>
        <v>240.90963182732048</v>
      </c>
    </row>
    <row r="35" spans="1:77" x14ac:dyDescent="0.25">
      <c r="A35">
        <v>9</v>
      </c>
      <c r="B35" s="28">
        <v>2000</v>
      </c>
      <c r="C35" s="6">
        <f t="shared" si="59"/>
        <v>4.1249999999999988E-2</v>
      </c>
      <c r="D35" s="35">
        <v>4500.51</v>
      </c>
      <c r="E35" s="3">
        <f t="shared" si="60"/>
        <v>1015.5</v>
      </c>
      <c r="F35" s="3">
        <f t="shared" si="60"/>
        <v>-51.7800000000002</v>
      </c>
      <c r="G35" s="3">
        <f t="shared" si="48"/>
        <v>871.82124999999996</v>
      </c>
      <c r="H35" s="23">
        <f t="shared" si="49"/>
        <v>6.8847457627118644E-3</v>
      </c>
      <c r="I35" s="26">
        <f t="shared" si="61"/>
        <v>-3.510508474576287E-4</v>
      </c>
      <c r="J35" s="3">
        <f t="shared" si="43"/>
        <v>154000.51</v>
      </c>
      <c r="K35" s="4">
        <f t="shared" si="44"/>
        <v>1750.5100000000093</v>
      </c>
      <c r="L35" s="5">
        <f t="shared" si="45"/>
        <v>746.36305976055962</v>
      </c>
      <c r="M35" s="5">
        <f t="shared" si="46"/>
        <v>-2.616940239440396</v>
      </c>
      <c r="N35" s="5">
        <f t="shared" si="50"/>
        <v>-31.403282873284752</v>
      </c>
      <c r="O35" s="8">
        <f t="shared" si="47"/>
        <v>143.31336052220999</v>
      </c>
      <c r="P35" s="9">
        <f t="shared" si="62"/>
        <v>-26.307034453654182</v>
      </c>
      <c r="Q35" s="9">
        <f t="shared" si="63"/>
        <v>-315.68441344385019</v>
      </c>
      <c r="R35" s="10">
        <f t="shared" si="64"/>
        <v>14.25635795858034</v>
      </c>
      <c r="S35" s="65">
        <f t="shared" si="65"/>
        <v>7.0144142206961024E-2</v>
      </c>
      <c r="U35" s="26">
        <f t="shared" si="67"/>
        <v>-0.92985585779303892</v>
      </c>
      <c r="V35" s="26">
        <f t="shared" si="68"/>
        <v>-0.27134221239939227</v>
      </c>
      <c r="W35" s="26">
        <f t="shared" si="69"/>
        <v>-5.9774750938407117E-2</v>
      </c>
      <c r="X35" s="26">
        <f t="shared" si="70"/>
        <v>6.4242893224413233E-3</v>
      </c>
      <c r="Y35" s="26">
        <f t="shared" si="71"/>
        <v>3.4658983829994661E-2</v>
      </c>
      <c r="Z35" s="26">
        <f t="shared" si="72"/>
        <v>4.8860280824647218E-2</v>
      </c>
      <c r="AA35" s="26">
        <f t="shared" si="73"/>
        <v>5.675453678597453E-2</v>
      </c>
      <c r="AB35" s="55">
        <f t="shared" si="74"/>
        <v>-4500.51</v>
      </c>
      <c r="AC35" s="9">
        <f t="shared" si="66"/>
        <v>315.68441344385019</v>
      </c>
      <c r="AD35" s="9">
        <f t="shared" si="58"/>
        <v>315.68441344385019</v>
      </c>
      <c r="AE35" s="9">
        <f t="shared" si="58"/>
        <v>315.68441344385019</v>
      </c>
      <c r="AF35" s="9">
        <f t="shared" si="58"/>
        <v>315.68441344385019</v>
      </c>
      <c r="AG35" s="9">
        <f t="shared" si="58"/>
        <v>315.68441344385019</v>
      </c>
      <c r="AH35" s="9">
        <f t="shared" si="58"/>
        <v>315.68441344385019</v>
      </c>
      <c r="AI35" s="9">
        <f t="shared" si="58"/>
        <v>315.68441344385019</v>
      </c>
      <c r="AJ35" s="9">
        <f t="shared" si="58"/>
        <v>315.68441344385019</v>
      </c>
      <c r="AK35" s="9">
        <f t="shared" si="58"/>
        <v>315.68441344385019</v>
      </c>
      <c r="AL35" s="9">
        <f t="shared" si="58"/>
        <v>315.68441344385019</v>
      </c>
      <c r="AM35" s="9">
        <f t="shared" si="58"/>
        <v>315.68441344385019</v>
      </c>
      <c r="AN35" s="9">
        <f t="shared" si="58"/>
        <v>315.68441344385019</v>
      </c>
      <c r="AO35" s="9">
        <f t="shared" si="58"/>
        <v>315.68441344385019</v>
      </c>
      <c r="AP35" s="9">
        <f t="shared" si="58"/>
        <v>315.68441344385019</v>
      </c>
      <c r="AQ35" s="9">
        <f t="shared" si="58"/>
        <v>315.68441344385019</v>
      </c>
      <c r="AR35" s="9">
        <f t="shared" si="58"/>
        <v>315.68441344385019</v>
      </c>
      <c r="AS35" s="9">
        <f t="shared" si="58"/>
        <v>315.68441344385019</v>
      </c>
      <c r="AT35" s="9">
        <f t="shared" si="58"/>
        <v>315.68441344385019</v>
      </c>
      <c r="AU35" s="9">
        <f t="shared" si="58"/>
        <v>315.68441344385019</v>
      </c>
      <c r="AV35" s="9">
        <f t="shared" si="58"/>
        <v>315.68441344385019</v>
      </c>
      <c r="AW35" s="9">
        <f t="shared" si="58"/>
        <v>315.68441344385019</v>
      </c>
      <c r="AX35" s="9">
        <f t="shared" si="58"/>
        <v>315.68441344385019</v>
      </c>
      <c r="AY35" s="9">
        <f t="shared" si="58"/>
        <v>315.68441344385019</v>
      </c>
      <c r="AZ35" s="9">
        <f t="shared" si="58"/>
        <v>315.68441344385019</v>
      </c>
      <c r="BA35" s="9">
        <f t="shared" si="58"/>
        <v>315.68441344385019</v>
      </c>
      <c r="BB35" s="9">
        <f t="shared" si="58"/>
        <v>315.68441344385019</v>
      </c>
      <c r="BC35" s="9">
        <f t="shared" si="58"/>
        <v>315.68441344385019</v>
      </c>
      <c r="BD35" s="9">
        <f t="shared" si="58"/>
        <v>315.68441344385019</v>
      </c>
      <c r="BE35" s="9">
        <f t="shared" si="58"/>
        <v>315.68441344385019</v>
      </c>
      <c r="BF35" s="9">
        <f t="shared" si="58"/>
        <v>315.68441344385019</v>
      </c>
    </row>
    <row r="36" spans="1:77" x14ac:dyDescent="0.25">
      <c r="A36">
        <v>10</v>
      </c>
      <c r="B36" s="12" t="s">
        <v>11</v>
      </c>
      <c r="C36" s="6">
        <f t="shared" si="59"/>
        <v>3.9999999999999987E-2</v>
      </c>
      <c r="D36" s="35">
        <v>5634.78</v>
      </c>
      <c r="E36" s="3">
        <f t="shared" si="60"/>
        <v>1134.2699999999995</v>
      </c>
      <c r="F36" s="3">
        <f t="shared" si="60"/>
        <v>118.76999999999953</v>
      </c>
      <c r="G36" s="3">
        <f t="shared" si="48"/>
        <v>900.98222222222228</v>
      </c>
      <c r="H36" s="23">
        <f t="shared" si="49"/>
        <v>7.6899661016949124E-3</v>
      </c>
      <c r="I36" s="26">
        <f t="shared" si="61"/>
        <v>8.0522033898304795E-4</v>
      </c>
      <c r="J36" s="3">
        <f t="shared" si="43"/>
        <v>155134.78</v>
      </c>
      <c r="K36" s="4">
        <f t="shared" si="44"/>
        <v>2884.7799999999988</v>
      </c>
      <c r="L36" s="5">
        <f t="shared" si="45"/>
        <v>740.63716830669034</v>
      </c>
      <c r="M36" s="5">
        <f t="shared" si="46"/>
        <v>-8.3428316933096767</v>
      </c>
      <c r="N36" s="5">
        <f t="shared" si="50"/>
        <v>-100.11398031971612</v>
      </c>
      <c r="O36" s="8">
        <f t="shared" si="47"/>
        <v>56.283647718382689</v>
      </c>
      <c r="P36" s="9">
        <f t="shared" si="62"/>
        <v>-32.032925907523463</v>
      </c>
      <c r="Q36" s="9">
        <f t="shared" si="63"/>
        <v>-384.39511089028156</v>
      </c>
      <c r="R36" s="10">
        <f t="shared" si="64"/>
        <v>14.65882327938438</v>
      </c>
      <c r="S36" s="65">
        <f t="shared" si="65"/>
        <v>6.8218299718938724E-2</v>
      </c>
      <c r="U36" s="26">
        <f t="shared" si="67"/>
        <v>-0.93178170028106122</v>
      </c>
      <c r="V36" s="26">
        <f t="shared" si="68"/>
        <v>-0.27693376142900794</v>
      </c>
      <c r="W36" s="26">
        <f t="shared" si="69"/>
        <v>-6.4109933806506314E-2</v>
      </c>
      <c r="X36" s="26">
        <f t="shared" si="70"/>
        <v>2.8898544149555949E-3</v>
      </c>
      <c r="Y36" s="26">
        <f t="shared" si="71"/>
        <v>3.1606960465859757E-2</v>
      </c>
      <c r="Z36" s="26">
        <f t="shared" si="72"/>
        <v>4.6119525241112402E-2</v>
      </c>
      <c r="AA36" s="26">
        <f t="shared" si="73"/>
        <v>5.4225994341889017E-2</v>
      </c>
      <c r="AB36" s="55">
        <f t="shared" si="74"/>
        <v>-5634.78</v>
      </c>
      <c r="AC36" s="9">
        <f t="shared" si="66"/>
        <v>384.39511089028156</v>
      </c>
      <c r="AD36" s="9">
        <f t="shared" si="58"/>
        <v>384.39511089028156</v>
      </c>
      <c r="AE36" s="9">
        <f t="shared" si="58"/>
        <v>384.39511089028156</v>
      </c>
      <c r="AF36" s="9">
        <f t="shared" si="58"/>
        <v>384.39511089028156</v>
      </c>
      <c r="AG36" s="9">
        <f t="shared" si="58"/>
        <v>384.39511089028156</v>
      </c>
      <c r="AH36" s="9">
        <f t="shared" si="58"/>
        <v>384.39511089028156</v>
      </c>
      <c r="AI36" s="9">
        <f t="shared" si="58"/>
        <v>384.39511089028156</v>
      </c>
      <c r="AJ36" s="9">
        <f t="shared" si="58"/>
        <v>384.39511089028156</v>
      </c>
      <c r="AK36" s="9">
        <f t="shared" si="58"/>
        <v>384.39511089028156</v>
      </c>
      <c r="AL36" s="9">
        <f t="shared" si="58"/>
        <v>384.39511089028156</v>
      </c>
      <c r="AM36" s="9">
        <f t="shared" si="58"/>
        <v>384.39511089028156</v>
      </c>
      <c r="AN36" s="9">
        <f t="shared" si="58"/>
        <v>384.39511089028156</v>
      </c>
      <c r="AO36" s="9">
        <f t="shared" si="58"/>
        <v>384.39511089028156</v>
      </c>
      <c r="AP36" s="9">
        <f t="shared" si="58"/>
        <v>384.39511089028156</v>
      </c>
      <c r="AQ36" s="9">
        <f t="shared" si="58"/>
        <v>384.39511089028156</v>
      </c>
      <c r="AR36" s="9">
        <f t="shared" si="58"/>
        <v>384.39511089028156</v>
      </c>
      <c r="AS36" s="9">
        <f t="shared" si="58"/>
        <v>384.39511089028156</v>
      </c>
      <c r="AT36" s="9">
        <f t="shared" si="58"/>
        <v>384.39511089028156</v>
      </c>
      <c r="AU36" s="9">
        <f t="shared" si="58"/>
        <v>384.39511089028156</v>
      </c>
      <c r="AV36" s="9">
        <f t="shared" si="58"/>
        <v>384.39511089028156</v>
      </c>
      <c r="AW36" s="9">
        <f t="shared" si="58"/>
        <v>384.39511089028156</v>
      </c>
      <c r="AX36" s="9">
        <f t="shared" si="58"/>
        <v>384.39511089028156</v>
      </c>
      <c r="AY36" s="9">
        <f t="shared" si="58"/>
        <v>384.39511089028156</v>
      </c>
      <c r="AZ36" s="9">
        <f t="shared" si="58"/>
        <v>384.39511089028156</v>
      </c>
      <c r="BA36" s="9">
        <f t="shared" si="58"/>
        <v>384.39511089028156</v>
      </c>
      <c r="BB36" s="9">
        <f t="shared" si="58"/>
        <v>384.39511089028156</v>
      </c>
      <c r="BC36" s="9">
        <f t="shared" si="58"/>
        <v>384.39511089028156</v>
      </c>
      <c r="BD36" s="9">
        <f t="shared" si="58"/>
        <v>384.39511089028156</v>
      </c>
      <c r="BE36" s="9">
        <f t="shared" si="58"/>
        <v>384.39511089028156</v>
      </c>
      <c r="BF36" s="9">
        <f t="shared" si="58"/>
        <v>384.39511089028156</v>
      </c>
    </row>
    <row r="37" spans="1:77" x14ac:dyDescent="0.25">
      <c r="A37">
        <v>11</v>
      </c>
      <c r="B37" s="30">
        <v>30</v>
      </c>
      <c r="C37" s="6">
        <f t="shared" si="59"/>
        <v>3.8749999999999986E-2</v>
      </c>
      <c r="D37" s="35">
        <v>6765.99</v>
      </c>
      <c r="E37" s="3">
        <f t="shared" si="60"/>
        <v>1131.21</v>
      </c>
      <c r="F37" s="3">
        <f t="shared" si="60"/>
        <v>-3.0599999999994907</v>
      </c>
      <c r="G37" s="3">
        <f t="shared" si="48"/>
        <v>924.00499999999988</v>
      </c>
      <c r="H37" s="23">
        <f t="shared" si="49"/>
        <v>7.6692203389830509E-3</v>
      </c>
      <c r="I37" s="26">
        <f t="shared" si="61"/>
        <v>-2.0745762711861515E-5</v>
      </c>
      <c r="J37" s="3">
        <f t="shared" si="43"/>
        <v>156265.99</v>
      </c>
      <c r="K37" s="4">
        <f t="shared" si="44"/>
        <v>4015.9899999999907</v>
      </c>
      <c r="L37" s="5">
        <f t="shared" si="45"/>
        <v>734.82063445086521</v>
      </c>
      <c r="M37" s="5">
        <f t="shared" si="46"/>
        <v>-14.159365549134804</v>
      </c>
      <c r="N37" s="5">
        <f t="shared" si="50"/>
        <v>-169.91238658961765</v>
      </c>
      <c r="O37" s="8">
        <f t="shared" si="47"/>
        <v>39.820463568330752</v>
      </c>
      <c r="P37" s="9">
        <f t="shared" si="62"/>
        <v>-37.849459763348591</v>
      </c>
      <c r="Q37" s="9">
        <f t="shared" si="63"/>
        <v>-454.19351716018309</v>
      </c>
      <c r="R37" s="10">
        <f t="shared" si="64"/>
        <v>14.896711961685263</v>
      </c>
      <c r="S37" s="65">
        <f t="shared" si="65"/>
        <v>6.7128907544968752E-2</v>
      </c>
      <c r="U37" s="26">
        <f t="shared" si="67"/>
        <v>-0.93287109245503119</v>
      </c>
      <c r="V37" s="26">
        <f t="shared" si="68"/>
        <v>-0.28013803594134723</v>
      </c>
      <c r="W37" s="26">
        <f t="shared" si="69"/>
        <v>-6.6595504319572507E-2</v>
      </c>
      <c r="X37" s="26">
        <f t="shared" si="70"/>
        <v>8.6495672138520163E-4</v>
      </c>
      <c r="Y37" s="26">
        <f t="shared" si="71"/>
        <v>2.9860276647921902E-2</v>
      </c>
      <c r="Z37" s="26">
        <f t="shared" si="72"/>
        <v>4.4552734957410189E-2</v>
      </c>
      <c r="AA37" s="26">
        <f t="shared" si="73"/>
        <v>5.2782125665365776E-2</v>
      </c>
      <c r="AB37" s="55">
        <f t="shared" si="74"/>
        <v>-6765.99</v>
      </c>
      <c r="AC37" s="9">
        <f t="shared" si="66"/>
        <v>454.19351716018309</v>
      </c>
      <c r="AD37" s="9">
        <f t="shared" si="58"/>
        <v>454.19351716018309</v>
      </c>
      <c r="AE37" s="9">
        <f t="shared" si="58"/>
        <v>454.19351716018309</v>
      </c>
      <c r="AF37" s="9">
        <f t="shared" si="58"/>
        <v>454.19351716018309</v>
      </c>
      <c r="AG37" s="9">
        <f t="shared" si="58"/>
        <v>454.19351716018309</v>
      </c>
      <c r="AH37" s="9">
        <f t="shared" si="58"/>
        <v>454.19351716018309</v>
      </c>
      <c r="AI37" s="9">
        <f t="shared" si="58"/>
        <v>454.19351716018309</v>
      </c>
      <c r="AJ37" s="9">
        <f t="shared" si="58"/>
        <v>454.19351716018309</v>
      </c>
      <c r="AK37" s="9">
        <f t="shared" si="58"/>
        <v>454.19351716018309</v>
      </c>
      <c r="AL37" s="9">
        <f t="shared" si="58"/>
        <v>454.19351716018309</v>
      </c>
      <c r="AM37" s="9">
        <f t="shared" ref="AD37:BF38" si="75">-$Q37</f>
        <v>454.19351716018309</v>
      </c>
      <c r="AN37" s="9">
        <f t="shared" si="75"/>
        <v>454.19351716018309</v>
      </c>
      <c r="AO37" s="9">
        <f t="shared" si="75"/>
        <v>454.19351716018309</v>
      </c>
      <c r="AP37" s="9">
        <f t="shared" si="75"/>
        <v>454.19351716018309</v>
      </c>
      <c r="AQ37" s="9">
        <f t="shared" si="75"/>
        <v>454.19351716018309</v>
      </c>
      <c r="AR37" s="9">
        <f t="shared" si="75"/>
        <v>454.19351716018309</v>
      </c>
      <c r="AS37" s="9">
        <f t="shared" si="75"/>
        <v>454.19351716018309</v>
      </c>
      <c r="AT37" s="9">
        <f t="shared" si="75"/>
        <v>454.19351716018309</v>
      </c>
      <c r="AU37" s="9">
        <f t="shared" si="75"/>
        <v>454.19351716018309</v>
      </c>
      <c r="AV37" s="9">
        <f t="shared" si="75"/>
        <v>454.19351716018309</v>
      </c>
      <c r="AW37" s="9">
        <f t="shared" si="75"/>
        <v>454.19351716018309</v>
      </c>
      <c r="AX37" s="9">
        <f t="shared" si="75"/>
        <v>454.19351716018309</v>
      </c>
      <c r="AY37" s="9">
        <f t="shared" si="75"/>
        <v>454.19351716018309</v>
      </c>
      <c r="AZ37" s="9">
        <f t="shared" si="75"/>
        <v>454.19351716018309</v>
      </c>
      <c r="BA37" s="9">
        <f t="shared" si="75"/>
        <v>454.19351716018309</v>
      </c>
      <c r="BB37" s="9">
        <f t="shared" si="75"/>
        <v>454.19351716018309</v>
      </c>
      <c r="BC37" s="9">
        <f t="shared" si="75"/>
        <v>454.19351716018309</v>
      </c>
      <c r="BD37" s="9">
        <f t="shared" si="75"/>
        <v>454.19351716018309</v>
      </c>
      <c r="BE37" s="9">
        <f t="shared" si="75"/>
        <v>454.19351716018309</v>
      </c>
      <c r="BF37" s="9">
        <f t="shared" si="75"/>
        <v>454.19351716018309</v>
      </c>
    </row>
    <row r="38" spans="1:77" x14ac:dyDescent="0.25">
      <c r="A38">
        <v>12</v>
      </c>
      <c r="B38" s="12" t="s">
        <v>27</v>
      </c>
      <c r="C38" s="6">
        <f t="shared" si="59"/>
        <v>3.7499999999999985E-2</v>
      </c>
      <c r="D38" s="35">
        <v>7944.41</v>
      </c>
      <c r="E38" s="3">
        <f t="shared" si="60"/>
        <v>1178.42</v>
      </c>
      <c r="F38" s="3">
        <f t="shared" si="60"/>
        <v>47.210000000000036</v>
      </c>
      <c r="G38" s="3">
        <f t="shared" si="48"/>
        <v>947.13363636363636</v>
      </c>
      <c r="H38" s="23">
        <f t="shared" si="49"/>
        <v>7.9892881355932213E-3</v>
      </c>
      <c r="I38" s="26">
        <f t="shared" si="61"/>
        <v>3.2006779661017046E-4</v>
      </c>
      <c r="J38" s="3">
        <f t="shared" si="43"/>
        <v>157444.41</v>
      </c>
      <c r="K38" s="4">
        <f t="shared" si="44"/>
        <v>5194.4100000000035</v>
      </c>
      <c r="L38" s="5">
        <f t="shared" si="45"/>
        <v>729.14961076874613</v>
      </c>
      <c r="M38" s="5">
        <f t="shared" si="46"/>
        <v>-19.830389231253889</v>
      </c>
      <c r="N38" s="5">
        <f t="shared" si="50"/>
        <v>-237.96467077504667</v>
      </c>
      <c r="O38" s="8">
        <f t="shared" si="47"/>
        <v>33.384829664526244</v>
      </c>
      <c r="P38" s="9">
        <f t="shared" si="62"/>
        <v>-43.520483445467676</v>
      </c>
      <c r="Q38" s="9">
        <f t="shared" si="63"/>
        <v>-522.24580134561211</v>
      </c>
      <c r="R38" s="10">
        <f t="shared" si="64"/>
        <v>15.212013154592206</v>
      </c>
      <c r="S38" s="65">
        <f t="shared" si="65"/>
        <v>6.5737518751626881E-2</v>
      </c>
      <c r="U38" s="26">
        <f t="shared" si="67"/>
        <v>-0.93426248124837308</v>
      </c>
      <c r="V38" s="26">
        <f t="shared" si="68"/>
        <v>-0.28427567269590748</v>
      </c>
      <c r="W38" s="26">
        <f t="shared" si="69"/>
        <v>-6.9806537186726025E-2</v>
      </c>
      <c r="X38" s="26">
        <f t="shared" si="70"/>
        <v>-1.7492986170890568E-3</v>
      </c>
      <c r="Y38" s="26">
        <f t="shared" si="71"/>
        <v>2.7607165430100888E-2</v>
      </c>
      <c r="Z38" s="26">
        <f t="shared" si="72"/>
        <v>4.2533545680914608E-2</v>
      </c>
      <c r="AA38" s="26">
        <f t="shared" si="73"/>
        <v>5.0923067822703949E-2</v>
      </c>
      <c r="AB38" s="55">
        <f t="shared" si="74"/>
        <v>-7944.41</v>
      </c>
      <c r="AC38" s="9">
        <f t="shared" si="66"/>
        <v>522.24580134561211</v>
      </c>
      <c r="AD38" s="9">
        <f t="shared" si="75"/>
        <v>522.24580134561211</v>
      </c>
      <c r="AE38" s="9">
        <f t="shared" si="75"/>
        <v>522.24580134561211</v>
      </c>
      <c r="AF38" s="9">
        <f t="shared" si="75"/>
        <v>522.24580134561211</v>
      </c>
      <c r="AG38" s="9">
        <f t="shared" si="75"/>
        <v>522.24580134561211</v>
      </c>
      <c r="AH38" s="9">
        <f t="shared" si="75"/>
        <v>522.24580134561211</v>
      </c>
      <c r="AI38" s="9">
        <f t="shared" si="75"/>
        <v>522.24580134561211</v>
      </c>
      <c r="AJ38" s="9">
        <f t="shared" si="75"/>
        <v>522.24580134561211</v>
      </c>
      <c r="AK38" s="9">
        <f t="shared" si="75"/>
        <v>522.24580134561211</v>
      </c>
      <c r="AL38" s="9">
        <f t="shared" si="75"/>
        <v>522.24580134561211</v>
      </c>
      <c r="AM38" s="9">
        <f t="shared" si="75"/>
        <v>522.24580134561211</v>
      </c>
      <c r="AN38" s="9">
        <f t="shared" si="75"/>
        <v>522.24580134561211</v>
      </c>
      <c r="AO38" s="9">
        <f t="shared" si="75"/>
        <v>522.24580134561211</v>
      </c>
      <c r="AP38" s="9">
        <f t="shared" si="75"/>
        <v>522.24580134561211</v>
      </c>
      <c r="AQ38" s="9">
        <f t="shared" si="75"/>
        <v>522.24580134561211</v>
      </c>
      <c r="AR38" s="9">
        <f t="shared" si="75"/>
        <v>522.24580134561211</v>
      </c>
      <c r="AS38" s="9">
        <f t="shared" si="75"/>
        <v>522.24580134561211</v>
      </c>
      <c r="AT38" s="9">
        <f t="shared" si="75"/>
        <v>522.24580134561211</v>
      </c>
      <c r="AU38" s="9">
        <f t="shared" si="75"/>
        <v>522.24580134561211</v>
      </c>
      <c r="AV38" s="9">
        <f t="shared" si="75"/>
        <v>522.24580134561211</v>
      </c>
      <c r="AW38" s="9">
        <f t="shared" si="75"/>
        <v>522.24580134561211</v>
      </c>
      <c r="AX38" s="9">
        <f t="shared" si="75"/>
        <v>522.24580134561211</v>
      </c>
      <c r="AY38" s="9">
        <f t="shared" si="75"/>
        <v>522.24580134561211</v>
      </c>
      <c r="AZ38" s="9">
        <f t="shared" si="75"/>
        <v>522.24580134561211</v>
      </c>
      <c r="BA38" s="9">
        <f t="shared" si="75"/>
        <v>522.24580134561211</v>
      </c>
      <c r="BB38" s="9">
        <f t="shared" si="75"/>
        <v>522.24580134561211</v>
      </c>
      <c r="BC38" s="9">
        <f t="shared" si="75"/>
        <v>522.24580134561211</v>
      </c>
      <c r="BD38" s="9">
        <f t="shared" si="75"/>
        <v>522.24580134561211</v>
      </c>
      <c r="BE38" s="9">
        <f t="shared" si="75"/>
        <v>522.24580134561211</v>
      </c>
      <c r="BF38" s="9">
        <f t="shared" si="75"/>
        <v>522.24580134561211</v>
      </c>
    </row>
    <row r="39" spans="1:77" x14ac:dyDescent="0.25">
      <c r="B39" s="53">
        <v>4.6699999999999998E-2</v>
      </c>
      <c r="C39" s="39"/>
      <c r="D39" s="40"/>
      <c r="E39" s="41"/>
      <c r="F39" s="41"/>
      <c r="G39" s="41"/>
      <c r="H39" s="42"/>
      <c r="I39" s="43"/>
      <c r="J39" s="41"/>
      <c r="K39" s="44"/>
      <c r="L39" s="45"/>
      <c r="M39" s="45"/>
      <c r="N39" s="45"/>
      <c r="O39" s="46"/>
      <c r="P39" s="47"/>
      <c r="Q39" s="47"/>
      <c r="R39" s="48"/>
      <c r="S39" s="67"/>
    </row>
    <row r="40" spans="1:77" x14ac:dyDescent="0.25">
      <c r="B40" s="12" t="s">
        <v>28</v>
      </c>
      <c r="C40" s="49"/>
      <c r="D40" s="49"/>
      <c r="E40" s="49"/>
      <c r="F40" s="49"/>
      <c r="G40" s="49"/>
      <c r="H40" s="49"/>
      <c r="I40" s="49"/>
      <c r="J40" s="49"/>
      <c r="K40" s="49"/>
      <c r="L40" s="49"/>
      <c r="M40" s="49"/>
      <c r="N40" s="49"/>
      <c r="O40" s="49"/>
      <c r="P40" s="50"/>
      <c r="Q40" s="50"/>
      <c r="R40" s="50"/>
      <c r="S40" s="68"/>
    </row>
    <row r="41" spans="1:77" ht="15.75" thickBot="1" x14ac:dyDescent="0.3">
      <c r="B41" s="38">
        <f>-PMT(B39/12, $B$37*12, (B27+B35), 0)</f>
        <v>772.6700942142138</v>
      </c>
      <c r="C41" s="51"/>
      <c r="D41" s="51"/>
      <c r="E41" s="51"/>
      <c r="F41" s="51"/>
      <c r="G41" s="51"/>
      <c r="H41" s="51"/>
      <c r="I41" s="51"/>
      <c r="J41" s="51"/>
      <c r="K41" s="51"/>
      <c r="L41" s="51"/>
      <c r="M41" s="51"/>
      <c r="N41" s="51"/>
      <c r="O41" s="51"/>
      <c r="P41" s="52"/>
      <c r="Q41" s="52"/>
      <c r="R41" s="52"/>
      <c r="S41" s="69"/>
    </row>
    <row r="44" spans="1:77" x14ac:dyDescent="0.25">
      <c r="BI44" s="13" t="s">
        <v>34</v>
      </c>
      <c r="BJ44" s="13">
        <v>1</v>
      </c>
      <c r="BK44" s="13">
        <v>2</v>
      </c>
      <c r="BL44" s="13">
        <v>3</v>
      </c>
      <c r="BM44" s="13">
        <v>4</v>
      </c>
      <c r="BN44" s="13">
        <v>5</v>
      </c>
      <c r="BO44" s="13">
        <v>6</v>
      </c>
      <c r="BP44" s="13">
        <v>7</v>
      </c>
      <c r="BQ44" s="13">
        <v>8</v>
      </c>
      <c r="BR44" s="13">
        <v>9</v>
      </c>
      <c r="BS44" s="13">
        <v>10</v>
      </c>
      <c r="BT44" s="13">
        <v>11</v>
      </c>
      <c r="BU44" s="13">
        <v>12</v>
      </c>
      <c r="BV44" s="13">
        <v>13</v>
      </c>
      <c r="BW44" s="13">
        <v>14</v>
      </c>
      <c r="BX44" s="13">
        <v>15</v>
      </c>
      <c r="BY44" s="13" t="s">
        <v>50</v>
      </c>
    </row>
    <row r="45" spans="1:77" x14ac:dyDescent="0.25">
      <c r="BI45" s="55"/>
      <c r="BJ45" s="9"/>
      <c r="BK45" s="9"/>
      <c r="BL45" s="9"/>
      <c r="BM45" s="9"/>
      <c r="BN45" s="9"/>
      <c r="BO45" s="9"/>
      <c r="BP45" s="9"/>
      <c r="BQ45" s="9"/>
      <c r="BR45" s="9"/>
      <c r="BS45" s="9"/>
      <c r="BT45" s="9"/>
      <c r="BU45" s="9"/>
      <c r="BV45" s="9"/>
      <c r="BW45" s="9"/>
      <c r="BX45" s="9"/>
      <c r="BY45" s="9"/>
    </row>
    <row r="46" spans="1:77" x14ac:dyDescent="0.25">
      <c r="BH46" s="56">
        <f>IRR(BI46:BX46)</f>
        <v>9.9478338313885528E-2</v>
      </c>
      <c r="BI46" s="55">
        <f>-$D7</f>
        <v>2260.91</v>
      </c>
      <c r="BJ46" s="9">
        <f>--$S7</f>
        <v>-224.91156987735349</v>
      </c>
      <c r="BK46" s="9">
        <f t="shared" ref="BK46:BS46" si="76">--$S7</f>
        <v>-224.91156987735349</v>
      </c>
      <c r="BL46" s="9">
        <f t="shared" si="76"/>
        <v>-224.91156987735349</v>
      </c>
      <c r="BM46" s="9">
        <f t="shared" si="76"/>
        <v>-224.91156987735349</v>
      </c>
      <c r="BN46" s="9">
        <f t="shared" si="76"/>
        <v>-224.91156987735349</v>
      </c>
      <c r="BO46" s="9">
        <f t="shared" si="76"/>
        <v>-224.91156987735349</v>
      </c>
      <c r="BP46" s="9">
        <f t="shared" si="76"/>
        <v>-224.91156987735349</v>
      </c>
      <c r="BQ46" s="9">
        <f t="shared" si="76"/>
        <v>-224.91156987735349</v>
      </c>
      <c r="BR46" s="9">
        <f t="shared" si="76"/>
        <v>-224.91156987735349</v>
      </c>
      <c r="BS46" s="9">
        <f t="shared" si="76"/>
        <v>-224.91156987735349</v>
      </c>
      <c r="BT46" s="9">
        <f t="shared" ref="BT46:BX46" si="77">--$S7</f>
        <v>-224.91156987735349</v>
      </c>
      <c r="BU46" s="9">
        <f t="shared" si="77"/>
        <v>-224.91156987735349</v>
      </c>
      <c r="BV46" s="9">
        <f t="shared" si="77"/>
        <v>-224.91156987735349</v>
      </c>
      <c r="BW46" s="9">
        <f t="shared" si="77"/>
        <v>-224.91156987735349</v>
      </c>
      <c r="BX46" s="9">
        <f>--$S7+BY46</f>
        <v>-2485.8215698773533</v>
      </c>
      <c r="BY46" s="55">
        <f>-BI46</f>
        <v>-2260.91</v>
      </c>
    </row>
    <row r="47" spans="1:77" x14ac:dyDescent="0.25">
      <c r="BH47" s="56">
        <f t="shared" ref="BH47:BH56" si="78">IRR(BI47:BX47)</f>
        <v>0.11430396226884798</v>
      </c>
      <c r="BI47" s="55">
        <f t="shared" ref="BI47:BI56" si="79">-$D8</f>
        <v>1281.94</v>
      </c>
      <c r="BJ47" s="9">
        <f t="shared" ref="BJ47:BS56" si="80">--$S8</f>
        <v>-146.53082139092703</v>
      </c>
      <c r="BK47" s="9">
        <f t="shared" si="80"/>
        <v>-146.53082139092703</v>
      </c>
      <c r="BL47" s="9">
        <f t="shared" si="80"/>
        <v>-146.53082139092703</v>
      </c>
      <c r="BM47" s="9">
        <f t="shared" si="80"/>
        <v>-146.53082139092703</v>
      </c>
      <c r="BN47" s="9">
        <f t="shared" si="80"/>
        <v>-146.53082139092703</v>
      </c>
      <c r="BO47" s="9">
        <f t="shared" si="80"/>
        <v>-146.53082139092703</v>
      </c>
      <c r="BP47" s="9">
        <f t="shared" si="80"/>
        <v>-146.53082139092703</v>
      </c>
      <c r="BQ47" s="9">
        <f t="shared" si="80"/>
        <v>-146.53082139092703</v>
      </c>
      <c r="BR47" s="9">
        <f t="shared" si="80"/>
        <v>-146.53082139092703</v>
      </c>
      <c r="BS47" s="9">
        <f t="shared" si="80"/>
        <v>-146.53082139092703</v>
      </c>
      <c r="BT47" s="9">
        <f t="shared" ref="BT47:BX47" si="81">--$S8</f>
        <v>-146.53082139092703</v>
      </c>
      <c r="BU47" s="9">
        <f t="shared" si="81"/>
        <v>-146.53082139092703</v>
      </c>
      <c r="BV47" s="9">
        <f t="shared" si="81"/>
        <v>-146.53082139092703</v>
      </c>
      <c r="BW47" s="9">
        <f t="shared" si="81"/>
        <v>-146.53082139092703</v>
      </c>
      <c r="BX47" s="9">
        <f t="shared" ref="BX47:BX56" si="82">--$S8+BY47</f>
        <v>-1428.4708213909271</v>
      </c>
      <c r="BY47" s="55">
        <f>-BI47</f>
        <v>-1281.94</v>
      </c>
    </row>
    <row r="48" spans="1:77" x14ac:dyDescent="0.25">
      <c r="BH48" s="56">
        <f t="shared" si="78"/>
        <v>0.10340690333132119</v>
      </c>
      <c r="BI48" s="55">
        <f t="shared" si="79"/>
        <v>531.35</v>
      </c>
      <c r="BJ48" s="9">
        <f t="shared" si="80"/>
        <v>-54.945258085097521</v>
      </c>
      <c r="BK48" s="9">
        <f t="shared" si="80"/>
        <v>-54.945258085097521</v>
      </c>
      <c r="BL48" s="9">
        <f t="shared" si="80"/>
        <v>-54.945258085097521</v>
      </c>
      <c r="BM48" s="9">
        <f t="shared" si="80"/>
        <v>-54.945258085097521</v>
      </c>
      <c r="BN48" s="9">
        <f t="shared" si="80"/>
        <v>-54.945258085097521</v>
      </c>
      <c r="BO48" s="9">
        <f t="shared" si="80"/>
        <v>-54.945258085097521</v>
      </c>
      <c r="BP48" s="9">
        <f t="shared" si="80"/>
        <v>-54.945258085097521</v>
      </c>
      <c r="BQ48" s="9">
        <f t="shared" si="80"/>
        <v>-54.945258085097521</v>
      </c>
      <c r="BR48" s="9">
        <f t="shared" si="80"/>
        <v>-54.945258085097521</v>
      </c>
      <c r="BS48" s="9">
        <f t="shared" si="80"/>
        <v>-54.945258085097521</v>
      </c>
      <c r="BT48" s="9">
        <f t="shared" ref="BT48:BX48" si="83">--$S9</f>
        <v>-54.945258085097521</v>
      </c>
      <c r="BU48" s="9">
        <f t="shared" si="83"/>
        <v>-54.945258085097521</v>
      </c>
      <c r="BV48" s="9">
        <f t="shared" si="83"/>
        <v>-54.945258085097521</v>
      </c>
      <c r="BW48" s="9">
        <f t="shared" si="83"/>
        <v>-54.945258085097521</v>
      </c>
      <c r="BX48" s="9">
        <f t="shared" si="82"/>
        <v>-586.29525808509754</v>
      </c>
      <c r="BY48" s="55">
        <f>-BI48</f>
        <v>-531.35</v>
      </c>
    </row>
    <row r="49" spans="60:82" x14ac:dyDescent="0.25">
      <c r="BH49" s="56">
        <f t="shared" si="78"/>
        <v>9.1343437654595183E-2</v>
      </c>
      <c r="BI49" s="55">
        <f t="shared" si="79"/>
        <v>-321.25</v>
      </c>
      <c r="BJ49" s="9">
        <f t="shared" si="80"/>
        <v>29.344079348038122</v>
      </c>
      <c r="BK49" s="9">
        <f t="shared" si="80"/>
        <v>29.344079348038122</v>
      </c>
      <c r="BL49" s="9">
        <f t="shared" si="80"/>
        <v>29.344079348038122</v>
      </c>
      <c r="BM49" s="9">
        <f t="shared" si="80"/>
        <v>29.344079348038122</v>
      </c>
      <c r="BN49" s="9">
        <f t="shared" si="80"/>
        <v>29.344079348038122</v>
      </c>
      <c r="BO49" s="9">
        <f t="shared" si="80"/>
        <v>29.344079348038122</v>
      </c>
      <c r="BP49" s="9">
        <f t="shared" si="80"/>
        <v>29.344079348038122</v>
      </c>
      <c r="BQ49" s="9">
        <f t="shared" si="80"/>
        <v>29.344079348038122</v>
      </c>
      <c r="BR49" s="9">
        <f t="shared" si="80"/>
        <v>29.344079348038122</v>
      </c>
      <c r="BS49" s="9">
        <f t="shared" si="80"/>
        <v>29.344079348038122</v>
      </c>
      <c r="BT49" s="9">
        <f t="shared" ref="BT49:BX49" si="84">--$S10</f>
        <v>29.344079348038122</v>
      </c>
      <c r="BU49" s="9">
        <f t="shared" si="84"/>
        <v>29.344079348038122</v>
      </c>
      <c r="BV49" s="9">
        <f t="shared" si="84"/>
        <v>29.344079348038122</v>
      </c>
      <c r="BW49" s="9">
        <f t="shared" si="84"/>
        <v>29.344079348038122</v>
      </c>
      <c r="BX49" s="9">
        <f t="shared" si="82"/>
        <v>350.59407934803812</v>
      </c>
      <c r="BY49" s="55">
        <f>-BI49</f>
        <v>321.25</v>
      </c>
    </row>
    <row r="50" spans="60:82" x14ac:dyDescent="0.25">
      <c r="BH50" s="56">
        <f t="shared" si="78"/>
        <v>7.5774322175794495E-2</v>
      </c>
      <c r="BI50" s="55">
        <f t="shared" si="79"/>
        <v>-1345.89</v>
      </c>
      <c r="BJ50" s="9">
        <f t="shared" si="80"/>
        <v>101.983902472095</v>
      </c>
      <c r="BK50" s="9">
        <f t="shared" si="80"/>
        <v>101.983902472095</v>
      </c>
      <c r="BL50" s="9">
        <f t="shared" si="80"/>
        <v>101.983902472095</v>
      </c>
      <c r="BM50" s="9">
        <f t="shared" si="80"/>
        <v>101.983902472095</v>
      </c>
      <c r="BN50" s="9">
        <f t="shared" si="80"/>
        <v>101.983902472095</v>
      </c>
      <c r="BO50" s="9">
        <f t="shared" si="80"/>
        <v>101.983902472095</v>
      </c>
      <c r="BP50" s="9">
        <f t="shared" si="80"/>
        <v>101.983902472095</v>
      </c>
      <c r="BQ50" s="9">
        <f t="shared" si="80"/>
        <v>101.983902472095</v>
      </c>
      <c r="BR50" s="9">
        <f t="shared" si="80"/>
        <v>101.983902472095</v>
      </c>
      <c r="BS50" s="9">
        <f t="shared" si="80"/>
        <v>101.983902472095</v>
      </c>
      <c r="BT50" s="9">
        <f t="shared" ref="BT50:BX50" si="85">--$S11</f>
        <v>101.983902472095</v>
      </c>
      <c r="BU50" s="9">
        <f t="shared" si="85"/>
        <v>101.983902472095</v>
      </c>
      <c r="BV50" s="9">
        <f t="shared" si="85"/>
        <v>101.983902472095</v>
      </c>
      <c r="BW50" s="9">
        <f t="shared" si="85"/>
        <v>101.983902472095</v>
      </c>
      <c r="BX50" s="9">
        <f t="shared" si="82"/>
        <v>1447.8739024720951</v>
      </c>
      <c r="BY50" s="55">
        <f>-BI50</f>
        <v>1345.89</v>
      </c>
    </row>
    <row r="51" spans="60:82" x14ac:dyDescent="0.25">
      <c r="BH51" s="56">
        <f t="shared" si="78"/>
        <v>7.060630045068117E-2</v>
      </c>
      <c r="BI51" s="55">
        <f t="shared" si="79"/>
        <v>-2417.73</v>
      </c>
      <c r="BJ51" s="9">
        <f t="shared" si="80"/>
        <v>170.70697078862577</v>
      </c>
      <c r="BK51" s="9">
        <f t="shared" si="80"/>
        <v>170.70697078862577</v>
      </c>
      <c r="BL51" s="9">
        <f t="shared" si="80"/>
        <v>170.70697078862577</v>
      </c>
      <c r="BM51" s="9">
        <f t="shared" si="80"/>
        <v>170.70697078862577</v>
      </c>
      <c r="BN51" s="9">
        <f t="shared" si="80"/>
        <v>170.70697078862577</v>
      </c>
      <c r="BO51" s="9">
        <f t="shared" si="80"/>
        <v>170.70697078862577</v>
      </c>
      <c r="BP51" s="9">
        <f t="shared" si="80"/>
        <v>170.70697078862577</v>
      </c>
      <c r="BQ51" s="9">
        <f t="shared" si="80"/>
        <v>170.70697078862577</v>
      </c>
      <c r="BR51" s="9">
        <f t="shared" si="80"/>
        <v>170.70697078862577</v>
      </c>
      <c r="BS51" s="9">
        <f t="shared" si="80"/>
        <v>170.70697078862577</v>
      </c>
      <c r="BT51" s="9">
        <f t="shared" ref="BT51:BX51" si="86">--$S12</f>
        <v>170.70697078862577</v>
      </c>
      <c r="BU51" s="9">
        <f t="shared" si="86"/>
        <v>170.70697078862577</v>
      </c>
      <c r="BV51" s="9">
        <f t="shared" si="86"/>
        <v>170.70697078862577</v>
      </c>
      <c r="BW51" s="9">
        <f t="shared" si="86"/>
        <v>170.70697078862577</v>
      </c>
      <c r="BX51" s="9">
        <f t="shared" si="82"/>
        <v>2588.4369707886258</v>
      </c>
      <c r="BY51" s="55">
        <f>-BI51</f>
        <v>2417.73</v>
      </c>
    </row>
    <row r="52" spans="60:82" x14ac:dyDescent="0.25">
      <c r="BH52" s="56">
        <f t="shared" si="78"/>
        <v>6.8497292394357201E-2</v>
      </c>
      <c r="BI52" s="55">
        <f t="shared" si="79"/>
        <v>-3485.01</v>
      </c>
      <c r="BJ52" s="9">
        <f t="shared" si="80"/>
        <v>238.71374896725911</v>
      </c>
      <c r="BK52" s="9">
        <f t="shared" si="80"/>
        <v>238.71374896725911</v>
      </c>
      <c r="BL52" s="9">
        <f t="shared" si="80"/>
        <v>238.71374896725911</v>
      </c>
      <c r="BM52" s="9">
        <f t="shared" si="80"/>
        <v>238.71374896725911</v>
      </c>
      <c r="BN52" s="9">
        <f t="shared" si="80"/>
        <v>238.71374896725911</v>
      </c>
      <c r="BO52" s="9">
        <f t="shared" si="80"/>
        <v>238.71374896725911</v>
      </c>
      <c r="BP52" s="9">
        <f t="shared" si="80"/>
        <v>238.71374896725911</v>
      </c>
      <c r="BQ52" s="9">
        <f t="shared" si="80"/>
        <v>238.71374896725911</v>
      </c>
      <c r="BR52" s="9">
        <f t="shared" si="80"/>
        <v>238.71374896725911</v>
      </c>
      <c r="BS52" s="9">
        <f t="shared" si="80"/>
        <v>238.71374896725911</v>
      </c>
      <c r="BT52" s="9">
        <f t="shared" ref="BT52:BX52" si="87">--$S13</f>
        <v>238.71374896725911</v>
      </c>
      <c r="BU52" s="9">
        <f t="shared" si="87"/>
        <v>238.71374896725911</v>
      </c>
      <c r="BV52" s="9">
        <f t="shared" si="87"/>
        <v>238.71374896725911</v>
      </c>
      <c r="BW52" s="9">
        <f t="shared" si="87"/>
        <v>238.71374896725911</v>
      </c>
      <c r="BX52" s="9">
        <f t="shared" si="82"/>
        <v>3723.7237489672593</v>
      </c>
      <c r="BY52" s="55">
        <f>-BI52</f>
        <v>3485.01</v>
      </c>
    </row>
    <row r="53" spans="60:82" x14ac:dyDescent="0.25">
      <c r="BH53" s="56">
        <f t="shared" si="78"/>
        <v>6.8641840355704087E-2</v>
      </c>
      <c r="BI53" s="55">
        <f t="shared" si="79"/>
        <v>-4500.51</v>
      </c>
      <c r="BJ53" s="9">
        <f t="shared" si="80"/>
        <v>308.92328893924923</v>
      </c>
      <c r="BK53" s="9">
        <f t="shared" si="80"/>
        <v>308.92328893924923</v>
      </c>
      <c r="BL53" s="9">
        <f t="shared" si="80"/>
        <v>308.92328893924923</v>
      </c>
      <c r="BM53" s="9">
        <f t="shared" si="80"/>
        <v>308.92328893924923</v>
      </c>
      <c r="BN53" s="9">
        <f t="shared" si="80"/>
        <v>308.92328893924923</v>
      </c>
      <c r="BO53" s="9">
        <f t="shared" si="80"/>
        <v>308.92328893924923</v>
      </c>
      <c r="BP53" s="9">
        <f t="shared" si="80"/>
        <v>308.92328893924923</v>
      </c>
      <c r="BQ53" s="9">
        <f t="shared" si="80"/>
        <v>308.92328893924923</v>
      </c>
      <c r="BR53" s="9">
        <f t="shared" si="80"/>
        <v>308.92328893924923</v>
      </c>
      <c r="BS53" s="9">
        <f t="shared" si="80"/>
        <v>308.92328893924923</v>
      </c>
      <c r="BT53" s="9">
        <f t="shared" ref="BT53:BX53" si="88">--$S14</f>
        <v>308.92328893924923</v>
      </c>
      <c r="BU53" s="9">
        <f t="shared" si="88"/>
        <v>308.92328893924923</v>
      </c>
      <c r="BV53" s="9">
        <f t="shared" si="88"/>
        <v>308.92328893924923</v>
      </c>
      <c r="BW53" s="9">
        <f t="shared" si="88"/>
        <v>308.92328893924923</v>
      </c>
      <c r="BX53" s="9">
        <f t="shared" si="82"/>
        <v>4809.4332889392499</v>
      </c>
      <c r="BY53" s="55">
        <f>-BI53</f>
        <v>4500.51</v>
      </c>
    </row>
    <row r="54" spans="60:82" x14ac:dyDescent="0.25">
      <c r="BH54" s="56">
        <f t="shared" si="78"/>
        <v>6.579647123606569E-2</v>
      </c>
      <c r="BI54" s="55">
        <f t="shared" si="79"/>
        <v>-5634.78</v>
      </c>
      <c r="BJ54" s="9">
        <f t="shared" si="80"/>
        <v>370.74864019155712</v>
      </c>
      <c r="BK54" s="9">
        <f t="shared" si="80"/>
        <v>370.74864019155712</v>
      </c>
      <c r="BL54" s="9">
        <f t="shared" si="80"/>
        <v>370.74864019155712</v>
      </c>
      <c r="BM54" s="9">
        <f t="shared" si="80"/>
        <v>370.74864019155712</v>
      </c>
      <c r="BN54" s="9">
        <f t="shared" si="80"/>
        <v>370.74864019155712</v>
      </c>
      <c r="BO54" s="9">
        <f t="shared" si="80"/>
        <v>370.74864019155712</v>
      </c>
      <c r="BP54" s="9">
        <f t="shared" si="80"/>
        <v>370.74864019155712</v>
      </c>
      <c r="BQ54" s="9">
        <f t="shared" si="80"/>
        <v>370.74864019155712</v>
      </c>
      <c r="BR54" s="9">
        <f t="shared" si="80"/>
        <v>370.74864019155712</v>
      </c>
      <c r="BS54" s="9">
        <f t="shared" si="80"/>
        <v>370.74864019155712</v>
      </c>
      <c r="BT54" s="9">
        <f t="shared" ref="BT54:BX54" si="89">--$S15</f>
        <v>370.74864019155712</v>
      </c>
      <c r="BU54" s="9">
        <f t="shared" si="89"/>
        <v>370.74864019155712</v>
      </c>
      <c r="BV54" s="9">
        <f t="shared" si="89"/>
        <v>370.74864019155712</v>
      </c>
      <c r="BW54" s="9">
        <f t="shared" si="89"/>
        <v>370.74864019155712</v>
      </c>
      <c r="BX54" s="9">
        <f t="shared" si="82"/>
        <v>6005.5286401915564</v>
      </c>
      <c r="BY54" s="55">
        <f>-BI54</f>
        <v>5634.78</v>
      </c>
    </row>
    <row r="55" spans="60:82" x14ac:dyDescent="0.25">
      <c r="BH55" s="56">
        <f t="shared" si="78"/>
        <v>6.3809809801933515E-2</v>
      </c>
      <c r="BI55" s="55">
        <f t="shared" si="79"/>
        <v>-6765.99</v>
      </c>
      <c r="BJ55" s="9">
        <f t="shared" si="80"/>
        <v>431.73653502177785</v>
      </c>
      <c r="BK55" s="9">
        <f t="shared" si="80"/>
        <v>431.73653502177785</v>
      </c>
      <c r="BL55" s="9">
        <f t="shared" si="80"/>
        <v>431.73653502177785</v>
      </c>
      <c r="BM55" s="9">
        <f t="shared" si="80"/>
        <v>431.73653502177785</v>
      </c>
      <c r="BN55" s="9">
        <f t="shared" si="80"/>
        <v>431.73653502177785</v>
      </c>
      <c r="BO55" s="9">
        <f t="shared" si="80"/>
        <v>431.73653502177785</v>
      </c>
      <c r="BP55" s="9">
        <f t="shared" si="80"/>
        <v>431.73653502177785</v>
      </c>
      <c r="BQ55" s="9">
        <f t="shared" si="80"/>
        <v>431.73653502177785</v>
      </c>
      <c r="BR55" s="9">
        <f t="shared" si="80"/>
        <v>431.73653502177785</v>
      </c>
      <c r="BS55" s="9">
        <f t="shared" si="80"/>
        <v>431.73653502177785</v>
      </c>
      <c r="BT55" s="9">
        <f t="shared" ref="BT55:BX55" si="90">--$S16</f>
        <v>431.73653502177785</v>
      </c>
      <c r="BU55" s="9">
        <f t="shared" si="90"/>
        <v>431.73653502177785</v>
      </c>
      <c r="BV55" s="9">
        <f t="shared" si="90"/>
        <v>431.73653502177785</v>
      </c>
      <c r="BW55" s="9">
        <f t="shared" si="90"/>
        <v>431.73653502177785</v>
      </c>
      <c r="BX55" s="9">
        <f t="shared" si="82"/>
        <v>7197.7265350217776</v>
      </c>
      <c r="BY55" s="55">
        <f>-BI55</f>
        <v>6765.99</v>
      </c>
    </row>
    <row r="56" spans="60:82" x14ac:dyDescent="0.25">
      <c r="BH56" s="56">
        <f t="shared" si="78"/>
        <v>6.1522528143063582E-2</v>
      </c>
      <c r="BI56" s="55">
        <f t="shared" si="79"/>
        <v>-7944.41</v>
      </c>
      <c r="BJ56" s="9">
        <f t="shared" si="80"/>
        <v>488.76018780500317</v>
      </c>
      <c r="BK56" s="9">
        <f t="shared" si="80"/>
        <v>488.76018780500317</v>
      </c>
      <c r="BL56" s="9">
        <f t="shared" si="80"/>
        <v>488.76018780500317</v>
      </c>
      <c r="BM56" s="9">
        <f t="shared" si="80"/>
        <v>488.76018780500317</v>
      </c>
      <c r="BN56" s="9">
        <f t="shared" si="80"/>
        <v>488.76018780500317</v>
      </c>
      <c r="BO56" s="9">
        <f t="shared" si="80"/>
        <v>488.76018780500317</v>
      </c>
      <c r="BP56" s="9">
        <f t="shared" si="80"/>
        <v>488.76018780500317</v>
      </c>
      <c r="BQ56" s="9">
        <f t="shared" si="80"/>
        <v>488.76018780500317</v>
      </c>
      <c r="BR56" s="9">
        <f t="shared" si="80"/>
        <v>488.76018780500317</v>
      </c>
      <c r="BS56" s="9">
        <f t="shared" si="80"/>
        <v>488.76018780500317</v>
      </c>
      <c r="BT56" s="9">
        <f t="shared" ref="BT56:BX56" si="91">--$S17</f>
        <v>488.76018780500317</v>
      </c>
      <c r="BU56" s="9">
        <f t="shared" si="91"/>
        <v>488.76018780500317</v>
      </c>
      <c r="BV56" s="9">
        <f t="shared" si="91"/>
        <v>488.76018780500317</v>
      </c>
      <c r="BW56" s="9">
        <f t="shared" si="91"/>
        <v>488.76018780500317</v>
      </c>
      <c r="BX56" s="9">
        <f t="shared" si="82"/>
        <v>8433.1701878050026</v>
      </c>
      <c r="BY56" s="55">
        <f>-BI56</f>
        <v>7944.41</v>
      </c>
    </row>
    <row r="59" spans="60:82" x14ac:dyDescent="0.25">
      <c r="BI59" s="13" t="s">
        <v>34</v>
      </c>
      <c r="BJ59" s="13">
        <v>1</v>
      </c>
      <c r="BK59" s="13">
        <v>2</v>
      </c>
      <c r="BL59" s="13">
        <v>3</v>
      </c>
      <c r="BM59" s="13">
        <v>4</v>
      </c>
      <c r="BN59" s="13">
        <v>5</v>
      </c>
      <c r="BO59" s="13">
        <v>6</v>
      </c>
      <c r="BP59" s="13">
        <v>7</v>
      </c>
      <c r="BQ59" s="13">
        <v>8</v>
      </c>
      <c r="BR59" s="13">
        <v>9</v>
      </c>
      <c r="BS59" s="13">
        <v>10</v>
      </c>
      <c r="BT59" s="13">
        <v>11</v>
      </c>
      <c r="BU59" s="13">
        <v>12</v>
      </c>
      <c r="BV59" s="13">
        <v>13</v>
      </c>
      <c r="BW59" s="13">
        <v>14</v>
      </c>
      <c r="BX59" s="13">
        <v>15</v>
      </c>
      <c r="BY59" s="13">
        <v>16</v>
      </c>
      <c r="BZ59" s="13">
        <v>17</v>
      </c>
      <c r="CA59" s="13">
        <v>18</v>
      </c>
      <c r="CB59" s="13">
        <v>19</v>
      </c>
      <c r="CC59" s="13">
        <v>20</v>
      </c>
      <c r="CD59" s="13" t="s">
        <v>52</v>
      </c>
    </row>
    <row r="60" spans="60:82" x14ac:dyDescent="0.25">
      <c r="BI60" s="55"/>
      <c r="BJ60" s="9"/>
      <c r="BK60" s="9"/>
      <c r="BL60" s="9"/>
      <c r="BM60" s="9"/>
      <c r="BN60" s="9"/>
      <c r="BO60" s="9"/>
      <c r="BP60" s="9"/>
      <c r="BQ60" s="9"/>
      <c r="BR60" s="9"/>
      <c r="BS60" s="9"/>
      <c r="BT60" s="9"/>
      <c r="BU60" s="9"/>
      <c r="BV60" s="9"/>
      <c r="BW60" s="9"/>
      <c r="BX60" s="9"/>
      <c r="BY60" s="9"/>
      <c r="CD60" s="9"/>
    </row>
    <row r="61" spans="60:82" x14ac:dyDescent="0.25">
      <c r="BH61" s="56">
        <f>IRR(BI61:CC61)</f>
        <v>9.9478338313823356E-2</v>
      </c>
      <c r="BI61" s="55">
        <f>-$D7</f>
        <v>2260.91</v>
      </c>
      <c r="BJ61" s="9">
        <f>--$S7</f>
        <v>-224.91156987735349</v>
      </c>
      <c r="BK61" s="9">
        <f t="shared" ref="BK61:CC71" si="92">--$S7</f>
        <v>-224.91156987735349</v>
      </c>
      <c r="BL61" s="9">
        <f t="shared" si="92"/>
        <v>-224.91156987735349</v>
      </c>
      <c r="BM61" s="9">
        <f t="shared" si="92"/>
        <v>-224.91156987735349</v>
      </c>
      <c r="BN61" s="9">
        <f t="shared" si="92"/>
        <v>-224.91156987735349</v>
      </c>
      <c r="BO61" s="9">
        <f t="shared" si="92"/>
        <v>-224.91156987735349</v>
      </c>
      <c r="BP61" s="9">
        <f t="shared" si="92"/>
        <v>-224.91156987735349</v>
      </c>
      <c r="BQ61" s="9">
        <f t="shared" si="92"/>
        <v>-224.91156987735349</v>
      </c>
      <c r="BR61" s="9">
        <f t="shared" si="92"/>
        <v>-224.91156987735349</v>
      </c>
      <c r="BS61" s="9">
        <f t="shared" si="92"/>
        <v>-224.91156987735349</v>
      </c>
      <c r="BT61" s="9">
        <f t="shared" si="92"/>
        <v>-224.91156987735349</v>
      </c>
      <c r="BU61" s="9">
        <f t="shared" si="92"/>
        <v>-224.91156987735349</v>
      </c>
      <c r="BV61" s="9">
        <f t="shared" si="92"/>
        <v>-224.91156987735349</v>
      </c>
      <c r="BW61" s="9">
        <f t="shared" si="92"/>
        <v>-224.91156987735349</v>
      </c>
      <c r="BX61" s="9">
        <f t="shared" si="92"/>
        <v>-224.91156987735349</v>
      </c>
      <c r="BY61" s="9">
        <f t="shared" si="92"/>
        <v>-224.91156987735349</v>
      </c>
      <c r="BZ61" s="9">
        <f t="shared" si="92"/>
        <v>-224.91156987735349</v>
      </c>
      <c r="CA61" s="9">
        <f t="shared" si="92"/>
        <v>-224.91156987735349</v>
      </c>
      <c r="CB61" s="9">
        <f t="shared" si="92"/>
        <v>-224.91156987735349</v>
      </c>
      <c r="CC61" s="9">
        <f>--$S7+CD61</f>
        <v>-2485.8215698773533</v>
      </c>
      <c r="CD61" s="55">
        <f>-BI61</f>
        <v>-2260.91</v>
      </c>
    </row>
    <row r="62" spans="60:82" x14ac:dyDescent="0.25">
      <c r="BH62" s="56">
        <f t="shared" ref="BH62:BH71" si="93">IRR(BI62:CC62)</f>
        <v>0.11430396226884776</v>
      </c>
      <c r="BI62" s="55">
        <f t="shared" ref="BI62:BI71" si="94">-$D8</f>
        <v>1281.94</v>
      </c>
      <c r="BJ62" s="9">
        <f t="shared" ref="BJ62:BY71" si="95">--$S8</f>
        <v>-146.53082139092703</v>
      </c>
      <c r="BK62" s="9">
        <f t="shared" si="95"/>
        <v>-146.53082139092703</v>
      </c>
      <c r="BL62" s="9">
        <f t="shared" si="95"/>
        <v>-146.53082139092703</v>
      </c>
      <c r="BM62" s="9">
        <f t="shared" si="95"/>
        <v>-146.53082139092703</v>
      </c>
      <c r="BN62" s="9">
        <f t="shared" si="95"/>
        <v>-146.53082139092703</v>
      </c>
      <c r="BO62" s="9">
        <f t="shared" si="95"/>
        <v>-146.53082139092703</v>
      </c>
      <c r="BP62" s="9">
        <f t="shared" si="95"/>
        <v>-146.53082139092703</v>
      </c>
      <c r="BQ62" s="9">
        <f t="shared" si="95"/>
        <v>-146.53082139092703</v>
      </c>
      <c r="BR62" s="9">
        <f t="shared" si="95"/>
        <v>-146.53082139092703</v>
      </c>
      <c r="BS62" s="9">
        <f t="shared" si="95"/>
        <v>-146.53082139092703</v>
      </c>
      <c r="BT62" s="9">
        <f t="shared" si="95"/>
        <v>-146.53082139092703</v>
      </c>
      <c r="BU62" s="9">
        <f t="shared" si="95"/>
        <v>-146.53082139092703</v>
      </c>
      <c r="BV62" s="9">
        <f t="shared" si="95"/>
        <v>-146.53082139092703</v>
      </c>
      <c r="BW62" s="9">
        <f t="shared" si="95"/>
        <v>-146.53082139092703</v>
      </c>
      <c r="BX62" s="9">
        <f t="shared" si="95"/>
        <v>-146.53082139092703</v>
      </c>
      <c r="BY62" s="9">
        <f t="shared" si="95"/>
        <v>-146.53082139092703</v>
      </c>
      <c r="BZ62" s="9">
        <f t="shared" si="92"/>
        <v>-146.53082139092703</v>
      </c>
      <c r="CA62" s="9">
        <f t="shared" si="92"/>
        <v>-146.53082139092703</v>
      </c>
      <c r="CB62" s="9">
        <f t="shared" si="92"/>
        <v>-146.53082139092703</v>
      </c>
      <c r="CC62" s="9">
        <f t="shared" ref="CC62:CC71" si="96">--$S8+CD62</f>
        <v>-1428.4708213909271</v>
      </c>
      <c r="CD62" s="55">
        <f t="shared" ref="CD62:CD71" si="97">-BI62</f>
        <v>-1281.94</v>
      </c>
    </row>
    <row r="63" spans="60:82" x14ac:dyDescent="0.25">
      <c r="BH63" s="56">
        <f t="shared" si="93"/>
        <v>0.10340690333132074</v>
      </c>
      <c r="BI63" s="55">
        <f t="shared" si="94"/>
        <v>531.35</v>
      </c>
      <c r="BJ63" s="9">
        <f t="shared" si="95"/>
        <v>-54.945258085097521</v>
      </c>
      <c r="BK63" s="9">
        <f t="shared" si="92"/>
        <v>-54.945258085097521</v>
      </c>
      <c r="BL63" s="9">
        <f t="shared" si="92"/>
        <v>-54.945258085097521</v>
      </c>
      <c r="BM63" s="9">
        <f t="shared" si="92"/>
        <v>-54.945258085097521</v>
      </c>
      <c r="BN63" s="9">
        <f t="shared" si="92"/>
        <v>-54.945258085097521</v>
      </c>
      <c r="BO63" s="9">
        <f t="shared" si="92"/>
        <v>-54.945258085097521</v>
      </c>
      <c r="BP63" s="9">
        <f t="shared" si="92"/>
        <v>-54.945258085097521</v>
      </c>
      <c r="BQ63" s="9">
        <f t="shared" si="92"/>
        <v>-54.945258085097521</v>
      </c>
      <c r="BR63" s="9">
        <f t="shared" si="92"/>
        <v>-54.945258085097521</v>
      </c>
      <c r="BS63" s="9">
        <f t="shared" si="92"/>
        <v>-54.945258085097521</v>
      </c>
      <c r="BT63" s="9">
        <f t="shared" si="92"/>
        <v>-54.945258085097521</v>
      </c>
      <c r="BU63" s="9">
        <f t="shared" si="92"/>
        <v>-54.945258085097521</v>
      </c>
      <c r="BV63" s="9">
        <f t="shared" si="92"/>
        <v>-54.945258085097521</v>
      </c>
      <c r="BW63" s="9">
        <f t="shared" si="92"/>
        <v>-54.945258085097521</v>
      </c>
      <c r="BX63" s="9">
        <f t="shared" si="92"/>
        <v>-54.945258085097521</v>
      </c>
      <c r="BY63" s="9">
        <f t="shared" si="92"/>
        <v>-54.945258085097521</v>
      </c>
      <c r="BZ63" s="9">
        <f t="shared" si="92"/>
        <v>-54.945258085097521</v>
      </c>
      <c r="CA63" s="9">
        <f t="shared" si="92"/>
        <v>-54.945258085097521</v>
      </c>
      <c r="CB63" s="9">
        <f t="shared" si="92"/>
        <v>-54.945258085097521</v>
      </c>
      <c r="CC63" s="9">
        <f t="shared" si="96"/>
        <v>-586.29525808509754</v>
      </c>
      <c r="CD63" s="55">
        <f t="shared" si="97"/>
        <v>-531.35</v>
      </c>
    </row>
    <row r="64" spans="60:82" x14ac:dyDescent="0.25">
      <c r="BH64" s="56">
        <f t="shared" si="93"/>
        <v>9.1343437637665614E-2</v>
      </c>
      <c r="BI64" s="55">
        <f t="shared" si="94"/>
        <v>-321.25</v>
      </c>
      <c r="BJ64" s="9">
        <f t="shared" si="95"/>
        <v>29.344079348038122</v>
      </c>
      <c r="BK64" s="9">
        <f t="shared" si="92"/>
        <v>29.344079348038122</v>
      </c>
      <c r="BL64" s="9">
        <f t="shared" si="92"/>
        <v>29.344079348038122</v>
      </c>
      <c r="BM64" s="9">
        <f t="shared" si="92"/>
        <v>29.344079348038122</v>
      </c>
      <c r="BN64" s="9">
        <f t="shared" si="92"/>
        <v>29.344079348038122</v>
      </c>
      <c r="BO64" s="9">
        <f t="shared" si="92"/>
        <v>29.344079348038122</v>
      </c>
      <c r="BP64" s="9">
        <f t="shared" si="92"/>
        <v>29.344079348038122</v>
      </c>
      <c r="BQ64" s="9">
        <f t="shared" si="92"/>
        <v>29.344079348038122</v>
      </c>
      <c r="BR64" s="9">
        <f t="shared" si="92"/>
        <v>29.344079348038122</v>
      </c>
      <c r="BS64" s="9">
        <f t="shared" si="92"/>
        <v>29.344079348038122</v>
      </c>
      <c r="BT64" s="9">
        <f t="shared" si="92"/>
        <v>29.344079348038122</v>
      </c>
      <c r="BU64" s="9">
        <f t="shared" si="92"/>
        <v>29.344079348038122</v>
      </c>
      <c r="BV64" s="9">
        <f t="shared" si="92"/>
        <v>29.344079348038122</v>
      </c>
      <c r="BW64" s="9">
        <f t="shared" si="92"/>
        <v>29.344079348038122</v>
      </c>
      <c r="BX64" s="9">
        <f t="shared" si="92"/>
        <v>29.344079348038122</v>
      </c>
      <c r="BY64" s="9">
        <f t="shared" si="92"/>
        <v>29.344079348038122</v>
      </c>
      <c r="BZ64" s="9">
        <f t="shared" si="92"/>
        <v>29.344079348038122</v>
      </c>
      <c r="CA64" s="9">
        <f t="shared" si="92"/>
        <v>29.344079348038122</v>
      </c>
      <c r="CB64" s="9">
        <f t="shared" si="92"/>
        <v>29.344079348038122</v>
      </c>
      <c r="CC64" s="9">
        <f t="shared" si="96"/>
        <v>350.59407934803812</v>
      </c>
      <c r="CD64" s="55">
        <f t="shared" si="97"/>
        <v>321.25</v>
      </c>
    </row>
    <row r="65" spans="60:82" x14ac:dyDescent="0.25">
      <c r="BH65" s="56">
        <f t="shared" si="93"/>
        <v>7.5774322174988251E-2</v>
      </c>
      <c r="BI65" s="55">
        <f t="shared" si="94"/>
        <v>-1345.89</v>
      </c>
      <c r="BJ65" s="9">
        <f t="shared" si="95"/>
        <v>101.983902472095</v>
      </c>
      <c r="BK65" s="9">
        <f t="shared" si="92"/>
        <v>101.983902472095</v>
      </c>
      <c r="BL65" s="9">
        <f t="shared" si="92"/>
        <v>101.983902472095</v>
      </c>
      <c r="BM65" s="9">
        <f t="shared" si="92"/>
        <v>101.983902472095</v>
      </c>
      <c r="BN65" s="9">
        <f t="shared" si="92"/>
        <v>101.983902472095</v>
      </c>
      <c r="BO65" s="9">
        <f t="shared" si="92"/>
        <v>101.983902472095</v>
      </c>
      <c r="BP65" s="9">
        <f t="shared" si="92"/>
        <v>101.983902472095</v>
      </c>
      <c r="BQ65" s="9">
        <f t="shared" si="92"/>
        <v>101.983902472095</v>
      </c>
      <c r="BR65" s="9">
        <f t="shared" si="92"/>
        <v>101.983902472095</v>
      </c>
      <c r="BS65" s="9">
        <f t="shared" si="92"/>
        <v>101.983902472095</v>
      </c>
      <c r="BT65" s="9">
        <f t="shared" si="92"/>
        <v>101.983902472095</v>
      </c>
      <c r="BU65" s="9">
        <f t="shared" si="92"/>
        <v>101.983902472095</v>
      </c>
      <c r="BV65" s="9">
        <f t="shared" si="92"/>
        <v>101.983902472095</v>
      </c>
      <c r="BW65" s="9">
        <f t="shared" si="92"/>
        <v>101.983902472095</v>
      </c>
      <c r="BX65" s="9">
        <f t="shared" si="92"/>
        <v>101.983902472095</v>
      </c>
      <c r="BY65" s="9">
        <f t="shared" si="92"/>
        <v>101.983902472095</v>
      </c>
      <c r="BZ65" s="9">
        <f t="shared" si="92"/>
        <v>101.983902472095</v>
      </c>
      <c r="CA65" s="9">
        <f t="shared" si="92"/>
        <v>101.983902472095</v>
      </c>
      <c r="CB65" s="9">
        <f t="shared" si="92"/>
        <v>101.983902472095</v>
      </c>
      <c r="CC65" s="9">
        <f t="shared" si="96"/>
        <v>1447.8739024720951</v>
      </c>
      <c r="CD65" s="55">
        <f t="shared" si="97"/>
        <v>1345.89</v>
      </c>
    </row>
    <row r="66" spans="60:82" x14ac:dyDescent="0.25">
      <c r="BH66" s="56">
        <f t="shared" si="93"/>
        <v>7.060630045068228E-2</v>
      </c>
      <c r="BI66" s="55">
        <f t="shared" si="94"/>
        <v>-2417.73</v>
      </c>
      <c r="BJ66" s="9">
        <f t="shared" si="95"/>
        <v>170.70697078862577</v>
      </c>
      <c r="BK66" s="9">
        <f t="shared" si="92"/>
        <v>170.70697078862577</v>
      </c>
      <c r="BL66" s="9">
        <f t="shared" si="92"/>
        <v>170.70697078862577</v>
      </c>
      <c r="BM66" s="9">
        <f t="shared" si="92"/>
        <v>170.70697078862577</v>
      </c>
      <c r="BN66" s="9">
        <f t="shared" si="92"/>
        <v>170.70697078862577</v>
      </c>
      <c r="BO66" s="9">
        <f t="shared" si="92"/>
        <v>170.70697078862577</v>
      </c>
      <c r="BP66" s="9">
        <f t="shared" si="92"/>
        <v>170.70697078862577</v>
      </c>
      <c r="BQ66" s="9">
        <f t="shared" si="92"/>
        <v>170.70697078862577</v>
      </c>
      <c r="BR66" s="9">
        <f t="shared" si="92"/>
        <v>170.70697078862577</v>
      </c>
      <c r="BS66" s="9">
        <f t="shared" si="92"/>
        <v>170.70697078862577</v>
      </c>
      <c r="BT66" s="9">
        <f t="shared" si="92"/>
        <v>170.70697078862577</v>
      </c>
      <c r="BU66" s="9">
        <f t="shared" si="92"/>
        <v>170.70697078862577</v>
      </c>
      <c r="BV66" s="9">
        <f t="shared" si="92"/>
        <v>170.70697078862577</v>
      </c>
      <c r="BW66" s="9">
        <f t="shared" si="92"/>
        <v>170.70697078862577</v>
      </c>
      <c r="BX66" s="9">
        <f t="shared" si="92"/>
        <v>170.70697078862577</v>
      </c>
      <c r="BY66" s="9">
        <f t="shared" si="92"/>
        <v>170.70697078862577</v>
      </c>
      <c r="BZ66" s="9">
        <f t="shared" si="92"/>
        <v>170.70697078862577</v>
      </c>
      <c r="CA66" s="9">
        <f t="shared" si="92"/>
        <v>170.70697078862577</v>
      </c>
      <c r="CB66" s="9">
        <f t="shared" si="92"/>
        <v>170.70697078862577</v>
      </c>
      <c r="CC66" s="9">
        <f t="shared" si="96"/>
        <v>2588.4369707886258</v>
      </c>
      <c r="CD66" s="55">
        <f t="shared" si="97"/>
        <v>2417.73</v>
      </c>
    </row>
    <row r="67" spans="60:82" x14ac:dyDescent="0.25">
      <c r="BH67" s="56">
        <f t="shared" si="93"/>
        <v>6.8497292394362086E-2</v>
      </c>
      <c r="BI67" s="55">
        <f t="shared" si="94"/>
        <v>-3485.01</v>
      </c>
      <c r="BJ67" s="9">
        <f t="shared" si="95"/>
        <v>238.71374896725911</v>
      </c>
      <c r="BK67" s="9">
        <f t="shared" si="92"/>
        <v>238.71374896725911</v>
      </c>
      <c r="BL67" s="9">
        <f t="shared" si="92"/>
        <v>238.71374896725911</v>
      </c>
      <c r="BM67" s="9">
        <f t="shared" si="92"/>
        <v>238.71374896725911</v>
      </c>
      <c r="BN67" s="9">
        <f t="shared" si="92"/>
        <v>238.71374896725911</v>
      </c>
      <c r="BO67" s="9">
        <f t="shared" si="92"/>
        <v>238.71374896725911</v>
      </c>
      <c r="BP67" s="9">
        <f t="shared" si="92"/>
        <v>238.71374896725911</v>
      </c>
      <c r="BQ67" s="9">
        <f t="shared" si="92"/>
        <v>238.71374896725911</v>
      </c>
      <c r="BR67" s="9">
        <f t="shared" si="92"/>
        <v>238.71374896725911</v>
      </c>
      <c r="BS67" s="9">
        <f t="shared" si="92"/>
        <v>238.71374896725911</v>
      </c>
      <c r="BT67" s="9">
        <f t="shared" si="92"/>
        <v>238.71374896725911</v>
      </c>
      <c r="BU67" s="9">
        <f t="shared" si="92"/>
        <v>238.71374896725911</v>
      </c>
      <c r="BV67" s="9">
        <f t="shared" si="92"/>
        <v>238.71374896725911</v>
      </c>
      <c r="BW67" s="9">
        <f t="shared" si="92"/>
        <v>238.71374896725911</v>
      </c>
      <c r="BX67" s="9">
        <f t="shared" si="92"/>
        <v>238.71374896725911</v>
      </c>
      <c r="BY67" s="9">
        <f t="shared" si="92"/>
        <v>238.71374896725911</v>
      </c>
      <c r="BZ67" s="9">
        <f t="shared" si="92"/>
        <v>238.71374896725911</v>
      </c>
      <c r="CA67" s="9">
        <f t="shared" si="92"/>
        <v>238.71374896725911</v>
      </c>
      <c r="CB67" s="9">
        <f t="shared" si="92"/>
        <v>238.71374896725911</v>
      </c>
      <c r="CC67" s="9">
        <f t="shared" si="96"/>
        <v>3723.7237489672593</v>
      </c>
      <c r="CD67" s="55">
        <f t="shared" si="97"/>
        <v>3485.01</v>
      </c>
    </row>
    <row r="68" spans="60:82" x14ac:dyDescent="0.25">
      <c r="BH68" s="56">
        <f t="shared" si="93"/>
        <v>6.8641840355708084E-2</v>
      </c>
      <c r="BI68" s="55">
        <f t="shared" si="94"/>
        <v>-4500.51</v>
      </c>
      <c r="BJ68" s="9">
        <f t="shared" si="95"/>
        <v>308.92328893924923</v>
      </c>
      <c r="BK68" s="9">
        <f t="shared" si="92"/>
        <v>308.92328893924923</v>
      </c>
      <c r="BL68" s="9">
        <f t="shared" si="92"/>
        <v>308.92328893924923</v>
      </c>
      <c r="BM68" s="9">
        <f t="shared" si="92"/>
        <v>308.92328893924923</v>
      </c>
      <c r="BN68" s="9">
        <f t="shared" si="92"/>
        <v>308.92328893924923</v>
      </c>
      <c r="BO68" s="9">
        <f t="shared" si="92"/>
        <v>308.92328893924923</v>
      </c>
      <c r="BP68" s="9">
        <f t="shared" si="92"/>
        <v>308.92328893924923</v>
      </c>
      <c r="BQ68" s="9">
        <f t="shared" si="92"/>
        <v>308.92328893924923</v>
      </c>
      <c r="BR68" s="9">
        <f t="shared" si="92"/>
        <v>308.92328893924923</v>
      </c>
      <c r="BS68" s="9">
        <f t="shared" si="92"/>
        <v>308.92328893924923</v>
      </c>
      <c r="BT68" s="9">
        <f t="shared" si="92"/>
        <v>308.92328893924923</v>
      </c>
      <c r="BU68" s="9">
        <f t="shared" si="92"/>
        <v>308.92328893924923</v>
      </c>
      <c r="BV68" s="9">
        <f t="shared" si="92"/>
        <v>308.92328893924923</v>
      </c>
      <c r="BW68" s="9">
        <f t="shared" si="92"/>
        <v>308.92328893924923</v>
      </c>
      <c r="BX68" s="9">
        <f t="shared" si="92"/>
        <v>308.92328893924923</v>
      </c>
      <c r="BY68" s="9">
        <f t="shared" si="92"/>
        <v>308.92328893924923</v>
      </c>
      <c r="BZ68" s="9">
        <f t="shared" si="92"/>
        <v>308.92328893924923</v>
      </c>
      <c r="CA68" s="9">
        <f t="shared" si="92"/>
        <v>308.92328893924923</v>
      </c>
      <c r="CB68" s="9">
        <f t="shared" si="92"/>
        <v>308.92328893924923</v>
      </c>
      <c r="CC68" s="9">
        <f t="shared" si="96"/>
        <v>4809.4332889392499</v>
      </c>
      <c r="CD68" s="55">
        <f t="shared" si="97"/>
        <v>4500.51</v>
      </c>
    </row>
    <row r="69" spans="60:82" x14ac:dyDescent="0.25">
      <c r="BH69" s="56">
        <f t="shared" si="93"/>
        <v>6.5796471236100107E-2</v>
      </c>
      <c r="BI69" s="55">
        <f t="shared" si="94"/>
        <v>-5634.78</v>
      </c>
      <c r="BJ69" s="9">
        <f t="shared" si="95"/>
        <v>370.74864019155712</v>
      </c>
      <c r="BK69" s="9">
        <f t="shared" si="92"/>
        <v>370.74864019155712</v>
      </c>
      <c r="BL69" s="9">
        <f t="shared" si="92"/>
        <v>370.74864019155712</v>
      </c>
      <c r="BM69" s="9">
        <f t="shared" si="92"/>
        <v>370.74864019155712</v>
      </c>
      <c r="BN69" s="9">
        <f t="shared" si="92"/>
        <v>370.74864019155712</v>
      </c>
      <c r="BO69" s="9">
        <f t="shared" si="92"/>
        <v>370.74864019155712</v>
      </c>
      <c r="BP69" s="9">
        <f t="shared" si="92"/>
        <v>370.74864019155712</v>
      </c>
      <c r="BQ69" s="9">
        <f t="shared" si="92"/>
        <v>370.74864019155712</v>
      </c>
      <c r="BR69" s="9">
        <f t="shared" si="92"/>
        <v>370.74864019155712</v>
      </c>
      <c r="BS69" s="9">
        <f t="shared" si="92"/>
        <v>370.74864019155712</v>
      </c>
      <c r="BT69" s="9">
        <f t="shared" si="92"/>
        <v>370.74864019155712</v>
      </c>
      <c r="BU69" s="9">
        <f t="shared" si="92"/>
        <v>370.74864019155712</v>
      </c>
      <c r="BV69" s="9">
        <f t="shared" si="92"/>
        <v>370.74864019155712</v>
      </c>
      <c r="BW69" s="9">
        <f t="shared" si="92"/>
        <v>370.74864019155712</v>
      </c>
      <c r="BX69" s="9">
        <f t="shared" si="92"/>
        <v>370.74864019155712</v>
      </c>
      <c r="BY69" s="9">
        <f t="shared" si="92"/>
        <v>370.74864019155712</v>
      </c>
      <c r="BZ69" s="9">
        <f t="shared" si="92"/>
        <v>370.74864019155712</v>
      </c>
      <c r="CA69" s="9">
        <f t="shared" si="92"/>
        <v>370.74864019155712</v>
      </c>
      <c r="CB69" s="9">
        <f t="shared" si="92"/>
        <v>370.74864019155712</v>
      </c>
      <c r="CC69" s="9">
        <f t="shared" si="96"/>
        <v>6005.5286401915564</v>
      </c>
      <c r="CD69" s="55">
        <f t="shared" si="97"/>
        <v>5634.78</v>
      </c>
    </row>
    <row r="70" spans="60:82" x14ac:dyDescent="0.25">
      <c r="BH70" s="56">
        <f t="shared" si="93"/>
        <v>6.3809809802072293E-2</v>
      </c>
      <c r="BI70" s="55">
        <f t="shared" si="94"/>
        <v>-6765.99</v>
      </c>
      <c r="BJ70" s="9">
        <f t="shared" si="95"/>
        <v>431.73653502177785</v>
      </c>
      <c r="BK70" s="9">
        <f t="shared" si="92"/>
        <v>431.73653502177785</v>
      </c>
      <c r="BL70" s="9">
        <f t="shared" si="92"/>
        <v>431.73653502177785</v>
      </c>
      <c r="BM70" s="9">
        <f t="shared" si="92"/>
        <v>431.73653502177785</v>
      </c>
      <c r="BN70" s="9">
        <f t="shared" si="92"/>
        <v>431.73653502177785</v>
      </c>
      <c r="BO70" s="9">
        <f t="shared" si="92"/>
        <v>431.73653502177785</v>
      </c>
      <c r="BP70" s="9">
        <f t="shared" si="92"/>
        <v>431.73653502177785</v>
      </c>
      <c r="BQ70" s="9">
        <f t="shared" si="92"/>
        <v>431.73653502177785</v>
      </c>
      <c r="BR70" s="9">
        <f t="shared" si="92"/>
        <v>431.73653502177785</v>
      </c>
      <c r="BS70" s="9">
        <f t="shared" si="92"/>
        <v>431.73653502177785</v>
      </c>
      <c r="BT70" s="9">
        <f t="shared" si="92"/>
        <v>431.73653502177785</v>
      </c>
      <c r="BU70" s="9">
        <f t="shared" si="92"/>
        <v>431.73653502177785</v>
      </c>
      <c r="BV70" s="9">
        <f t="shared" si="92"/>
        <v>431.73653502177785</v>
      </c>
      <c r="BW70" s="9">
        <f t="shared" si="92"/>
        <v>431.73653502177785</v>
      </c>
      <c r="BX70" s="9">
        <f t="shared" si="92"/>
        <v>431.73653502177785</v>
      </c>
      <c r="BY70" s="9">
        <f t="shared" si="92"/>
        <v>431.73653502177785</v>
      </c>
      <c r="BZ70" s="9">
        <f t="shared" si="92"/>
        <v>431.73653502177785</v>
      </c>
      <c r="CA70" s="9">
        <f t="shared" si="92"/>
        <v>431.73653502177785</v>
      </c>
      <c r="CB70" s="9">
        <f t="shared" si="92"/>
        <v>431.73653502177785</v>
      </c>
      <c r="CC70" s="9">
        <f t="shared" si="96"/>
        <v>7197.7265350217776</v>
      </c>
      <c r="CD70" s="55">
        <f t="shared" si="97"/>
        <v>6765.99</v>
      </c>
    </row>
    <row r="71" spans="60:82" x14ac:dyDescent="0.25">
      <c r="BH71" s="56">
        <f t="shared" si="93"/>
        <v>6.1522528143707067E-2</v>
      </c>
      <c r="BI71" s="55">
        <f t="shared" si="94"/>
        <v>-7944.41</v>
      </c>
      <c r="BJ71" s="9">
        <f t="shared" si="95"/>
        <v>488.76018780500317</v>
      </c>
      <c r="BK71" s="9">
        <f t="shared" si="92"/>
        <v>488.76018780500317</v>
      </c>
      <c r="BL71" s="9">
        <f t="shared" si="92"/>
        <v>488.76018780500317</v>
      </c>
      <c r="BM71" s="9">
        <f t="shared" si="92"/>
        <v>488.76018780500317</v>
      </c>
      <c r="BN71" s="9">
        <f t="shared" si="92"/>
        <v>488.76018780500317</v>
      </c>
      <c r="BO71" s="9">
        <f t="shared" si="92"/>
        <v>488.76018780500317</v>
      </c>
      <c r="BP71" s="9">
        <f t="shared" si="92"/>
        <v>488.76018780500317</v>
      </c>
      <c r="BQ71" s="9">
        <f t="shared" si="92"/>
        <v>488.76018780500317</v>
      </c>
      <c r="BR71" s="9">
        <f t="shared" si="92"/>
        <v>488.76018780500317</v>
      </c>
      <c r="BS71" s="9">
        <f t="shared" si="92"/>
        <v>488.76018780500317</v>
      </c>
      <c r="BT71" s="9">
        <f t="shared" si="92"/>
        <v>488.76018780500317</v>
      </c>
      <c r="BU71" s="9">
        <f t="shared" si="92"/>
        <v>488.76018780500317</v>
      </c>
      <c r="BV71" s="9">
        <f t="shared" si="92"/>
        <v>488.76018780500317</v>
      </c>
      <c r="BW71" s="9">
        <f t="shared" si="92"/>
        <v>488.76018780500317</v>
      </c>
      <c r="BX71" s="9">
        <f t="shared" si="92"/>
        <v>488.76018780500317</v>
      </c>
      <c r="BY71" s="9">
        <f t="shared" si="92"/>
        <v>488.76018780500317</v>
      </c>
      <c r="BZ71" s="9">
        <f t="shared" si="92"/>
        <v>488.76018780500317</v>
      </c>
      <c r="CA71" s="9">
        <f t="shared" si="92"/>
        <v>488.76018780500317</v>
      </c>
      <c r="CB71" s="9">
        <f t="shared" si="92"/>
        <v>488.76018780500317</v>
      </c>
      <c r="CC71" s="9">
        <f t="shared" si="96"/>
        <v>8433.1701878050026</v>
      </c>
      <c r="CD71" s="55">
        <f t="shared" si="97"/>
        <v>7944.41</v>
      </c>
    </row>
    <row r="74" spans="60:82" x14ac:dyDescent="0.25">
      <c r="BI74" s="13" t="s">
        <v>34</v>
      </c>
      <c r="BJ74" s="13">
        <v>1</v>
      </c>
      <c r="BK74" s="13" t="s">
        <v>53</v>
      </c>
      <c r="BL74" s="13"/>
      <c r="BM74" s="13"/>
      <c r="BN74" s="13"/>
      <c r="BO74" s="13"/>
      <c r="BP74" s="13"/>
      <c r="BQ74" s="13"/>
      <c r="BR74" s="13"/>
      <c r="BS74" s="13"/>
      <c r="BT74" s="13"/>
      <c r="BU74" s="13"/>
      <c r="BV74" s="13"/>
      <c r="BW74" s="13"/>
      <c r="BY74" s="13"/>
      <c r="BZ74" s="13"/>
      <c r="CA74" s="13"/>
      <c r="CB74" s="13"/>
      <c r="CC74" s="13"/>
    </row>
    <row r="75" spans="60:82" x14ac:dyDescent="0.25">
      <c r="BI75" s="55"/>
      <c r="BJ75" s="9"/>
      <c r="BK75" s="9"/>
      <c r="BL75" s="9"/>
      <c r="BM75" s="9"/>
      <c r="BN75" s="9"/>
      <c r="BO75" s="9"/>
      <c r="BP75" s="9"/>
      <c r="BQ75" s="9"/>
      <c r="BR75" s="9"/>
      <c r="BS75" s="9"/>
      <c r="BT75" s="9"/>
      <c r="BU75" s="9"/>
      <c r="BV75" s="9"/>
      <c r="BW75" s="9"/>
      <c r="BY75" s="9"/>
    </row>
    <row r="76" spans="60:82" x14ac:dyDescent="0.25">
      <c r="BH76" s="56">
        <f>IRR(BI76:BV76)</f>
        <v>5.0975397500825803E-2</v>
      </c>
      <c r="BI76" s="55">
        <f>-$D7</f>
        <v>2260.91</v>
      </c>
      <c r="BJ76" s="9">
        <f>--$S7</f>
        <v>-224.91156987735349</v>
      </c>
      <c r="BK76" s="55">
        <f>-BI76</f>
        <v>-2260.91</v>
      </c>
      <c r="BL76" s="9"/>
      <c r="BM76" s="9"/>
      <c r="BN76" s="9"/>
      <c r="BO76" s="9"/>
      <c r="BP76" s="9"/>
      <c r="BQ76" s="9"/>
      <c r="BR76" s="9"/>
      <c r="BS76" s="9"/>
      <c r="BT76" s="9"/>
      <c r="BU76" s="9"/>
      <c r="BV76" s="9"/>
      <c r="BW76" s="9"/>
      <c r="BY76" s="9"/>
      <c r="BZ76" s="9"/>
      <c r="CA76" s="9"/>
      <c r="CB76" s="9"/>
      <c r="CC76" s="9"/>
    </row>
    <row r="77" spans="60:82" x14ac:dyDescent="0.25">
      <c r="BH77" s="56">
        <f t="shared" ref="BH76:BH84" si="98">IRR(BI77:BW77)</f>
        <v>5.8783824152379704E-2</v>
      </c>
      <c r="BI77" s="55">
        <f t="shared" ref="BI77:BI86" si="99">-$D8</f>
        <v>1281.94</v>
      </c>
      <c r="BJ77" s="9">
        <f t="shared" ref="BJ77:BW86" si="100">--$S8</f>
        <v>-146.53082139092703</v>
      </c>
      <c r="BK77" s="55">
        <f>-BI77</f>
        <v>-1281.94</v>
      </c>
      <c r="BL77" s="9"/>
      <c r="BM77" s="9"/>
      <c r="BN77" s="9"/>
      <c r="BO77" s="9"/>
      <c r="BP77" s="9"/>
      <c r="BQ77" s="9"/>
      <c r="BR77" s="9"/>
      <c r="BS77" s="9"/>
      <c r="BT77" s="9"/>
      <c r="BU77" s="9"/>
      <c r="BV77" s="9"/>
      <c r="BW77" s="9"/>
      <c r="BY77" s="9"/>
      <c r="BZ77" s="9"/>
      <c r="CA77" s="9"/>
      <c r="CB77" s="9"/>
      <c r="CC77" s="9"/>
    </row>
    <row r="78" spans="60:82" x14ac:dyDescent="0.25">
      <c r="BH78" s="56">
        <f t="shared" si="98"/>
        <v>5.3039183033523729E-2</v>
      </c>
      <c r="BI78" s="55">
        <f t="shared" si="99"/>
        <v>531.35</v>
      </c>
      <c r="BJ78" s="9">
        <f t="shared" si="100"/>
        <v>-54.945258085097521</v>
      </c>
      <c r="BK78" s="55">
        <f>-BI78</f>
        <v>-531.35</v>
      </c>
      <c r="BL78" s="9"/>
      <c r="BM78" s="9"/>
      <c r="BN78" s="9"/>
      <c r="BO78" s="9"/>
      <c r="BP78" s="9"/>
      <c r="BQ78" s="9"/>
      <c r="BR78" s="9"/>
      <c r="BS78" s="9"/>
      <c r="BT78" s="9"/>
      <c r="BU78" s="9"/>
      <c r="BV78" s="9"/>
      <c r="BW78" s="9"/>
      <c r="BY78" s="9"/>
      <c r="BZ78" s="9"/>
      <c r="CA78" s="9"/>
      <c r="CB78" s="9"/>
      <c r="CC78" s="9"/>
    </row>
    <row r="79" spans="60:82" x14ac:dyDescent="0.25">
      <c r="BH79" s="56">
        <f t="shared" si="98"/>
        <v>4.6714128470886962E-2</v>
      </c>
      <c r="BI79" s="55">
        <f t="shared" si="99"/>
        <v>-321.25</v>
      </c>
      <c r="BJ79" s="9">
        <f t="shared" si="100"/>
        <v>29.344079348038122</v>
      </c>
      <c r="BK79" s="55">
        <f>-BI79</f>
        <v>321.25</v>
      </c>
      <c r="BL79" s="9"/>
      <c r="BM79" s="9"/>
      <c r="BN79" s="9"/>
      <c r="BO79" s="9"/>
      <c r="BP79" s="9"/>
      <c r="BQ79" s="9"/>
      <c r="BR79" s="9"/>
      <c r="BS79" s="9"/>
      <c r="BT79" s="9"/>
      <c r="BU79" s="9"/>
      <c r="BV79" s="9"/>
      <c r="BW79" s="9"/>
      <c r="BY79" s="9"/>
      <c r="BZ79" s="9"/>
      <c r="CA79" s="9"/>
      <c r="CB79" s="9"/>
      <c r="CC79" s="9"/>
    </row>
    <row r="80" spans="60:82" x14ac:dyDescent="0.25">
      <c r="BH80" s="56">
        <f t="shared" si="98"/>
        <v>3.8604622199108096E-2</v>
      </c>
      <c r="BI80" s="55">
        <f t="shared" si="99"/>
        <v>-1345.89</v>
      </c>
      <c r="BJ80" s="9">
        <f t="shared" si="100"/>
        <v>101.983902472095</v>
      </c>
      <c r="BK80" s="55">
        <f>-BI80</f>
        <v>1345.89</v>
      </c>
      <c r="BL80" s="9"/>
      <c r="BM80" s="9"/>
      <c r="BN80" s="9"/>
      <c r="BO80" s="9"/>
      <c r="BP80" s="9"/>
      <c r="BQ80" s="9"/>
      <c r="BR80" s="9"/>
      <c r="BS80" s="9"/>
      <c r="BT80" s="9"/>
      <c r="BU80" s="9"/>
      <c r="BV80" s="9"/>
      <c r="BW80" s="9"/>
      <c r="BY80" s="9"/>
      <c r="BZ80" s="9"/>
      <c r="CA80" s="9"/>
      <c r="CB80" s="9"/>
      <c r="CC80" s="9"/>
    </row>
    <row r="81" spans="60:81" x14ac:dyDescent="0.25">
      <c r="BH81" s="56">
        <f t="shared" si="98"/>
        <v>3.5926112391179155E-2</v>
      </c>
      <c r="BI81" s="55">
        <f t="shared" si="99"/>
        <v>-2417.73</v>
      </c>
      <c r="BJ81" s="9">
        <f t="shared" si="100"/>
        <v>170.70697078862577</v>
      </c>
      <c r="BK81" s="55">
        <f>-BI81</f>
        <v>2417.73</v>
      </c>
      <c r="BL81" s="9"/>
      <c r="BM81" s="9"/>
      <c r="BN81" s="9"/>
      <c r="BO81" s="9"/>
      <c r="BP81" s="9"/>
      <c r="BQ81" s="9"/>
      <c r="BR81" s="9"/>
      <c r="BS81" s="9"/>
      <c r="BT81" s="9"/>
      <c r="BU81" s="9"/>
      <c r="BV81" s="9"/>
      <c r="BW81" s="9"/>
      <c r="BY81" s="9"/>
      <c r="BZ81" s="9"/>
      <c r="CA81" s="9"/>
      <c r="CB81" s="9"/>
      <c r="CC81" s="9"/>
    </row>
    <row r="82" spans="60:81" x14ac:dyDescent="0.25">
      <c r="BH82" s="56">
        <f t="shared" si="98"/>
        <v>3.4834959197555193E-2</v>
      </c>
      <c r="BI82" s="55">
        <f t="shared" si="99"/>
        <v>-3485.01</v>
      </c>
      <c r="BJ82" s="9">
        <f t="shared" si="100"/>
        <v>238.71374896725911</v>
      </c>
      <c r="BK82" s="55">
        <f>-BI82</f>
        <v>3485.01</v>
      </c>
      <c r="BL82" s="9"/>
      <c r="BM82" s="9"/>
      <c r="BN82" s="9"/>
      <c r="BO82" s="9"/>
      <c r="BP82" s="9"/>
      <c r="BQ82" s="9"/>
      <c r="BR82" s="9"/>
      <c r="BS82" s="9"/>
      <c r="BT82" s="9"/>
      <c r="BU82" s="9"/>
      <c r="BV82" s="9"/>
      <c r="BW82" s="9"/>
      <c r="BY82" s="9"/>
      <c r="BZ82" s="9"/>
      <c r="CA82" s="9"/>
      <c r="CB82" s="9"/>
      <c r="CC82" s="9"/>
    </row>
    <row r="83" spans="60:81" x14ac:dyDescent="0.25">
      <c r="BH83" s="56">
        <f t="shared" si="98"/>
        <v>3.4909709620962071E-2</v>
      </c>
      <c r="BI83" s="55">
        <f t="shared" si="99"/>
        <v>-4500.51</v>
      </c>
      <c r="BJ83" s="9">
        <f t="shared" si="100"/>
        <v>308.92328893924923</v>
      </c>
      <c r="BK83" s="55">
        <f>-BI83</f>
        <v>4500.51</v>
      </c>
      <c r="BL83" s="9"/>
      <c r="BM83" s="9"/>
      <c r="BN83" s="9"/>
      <c r="BO83" s="9"/>
      <c r="BP83" s="9"/>
      <c r="BQ83" s="9"/>
      <c r="BR83" s="9"/>
      <c r="BS83" s="9"/>
      <c r="BT83" s="9"/>
      <c r="BU83" s="9"/>
      <c r="BV83" s="9"/>
      <c r="BW83" s="9"/>
      <c r="BY83" s="9"/>
      <c r="BZ83" s="9"/>
      <c r="CA83" s="9"/>
      <c r="CB83" s="9"/>
      <c r="CC83" s="9"/>
    </row>
    <row r="84" spans="60:81" x14ac:dyDescent="0.25">
      <c r="BH84" s="56">
        <f t="shared" si="98"/>
        <v>3.3439236229002134E-2</v>
      </c>
      <c r="BI84" s="55">
        <f t="shared" si="99"/>
        <v>-5634.78</v>
      </c>
      <c r="BJ84" s="9">
        <f t="shared" si="100"/>
        <v>370.74864019155712</v>
      </c>
      <c r="BK84" s="55">
        <f>-BI84</f>
        <v>5634.78</v>
      </c>
      <c r="BL84" s="9"/>
      <c r="BM84" s="9"/>
      <c r="BN84" s="9"/>
      <c r="BO84" s="9"/>
      <c r="BP84" s="9"/>
      <c r="BQ84" s="9"/>
      <c r="BR84" s="9"/>
      <c r="BS84" s="9"/>
      <c r="BT84" s="9"/>
      <c r="BU84" s="9"/>
      <c r="BV84" s="9"/>
      <c r="BW84" s="9"/>
      <c r="BY84" s="9"/>
      <c r="BZ84" s="9"/>
      <c r="CA84" s="9"/>
      <c r="CB84" s="9"/>
      <c r="CC84" s="9"/>
    </row>
    <row r="85" spans="60:81" x14ac:dyDescent="0.25">
      <c r="BH85" s="56">
        <f>IRR(BI85:BW85)</f>
        <v>3.2413736922510594E-2</v>
      </c>
      <c r="BI85" s="55">
        <f t="shared" si="99"/>
        <v>-6765.99</v>
      </c>
      <c r="BJ85" s="9">
        <f t="shared" si="100"/>
        <v>431.73653502177785</v>
      </c>
      <c r="BK85" s="55">
        <f>-BI85</f>
        <v>6765.99</v>
      </c>
      <c r="BL85" s="9"/>
      <c r="BM85" s="9"/>
      <c r="BN85" s="9"/>
      <c r="BO85" s="9"/>
      <c r="BP85" s="9"/>
      <c r="BQ85" s="9"/>
      <c r="BR85" s="9"/>
      <c r="BS85" s="9"/>
      <c r="BT85" s="9"/>
      <c r="BU85" s="9"/>
      <c r="BV85" s="9"/>
      <c r="BW85" s="9"/>
      <c r="BY85" s="9"/>
      <c r="BZ85" s="9"/>
      <c r="CA85" s="9"/>
      <c r="CB85" s="9"/>
      <c r="CC85" s="9"/>
    </row>
    <row r="86" spans="60:81" x14ac:dyDescent="0.25">
      <c r="BH86" s="56">
        <f>IRR(BI86:BW86)</f>
        <v>3.1234279881088289E-2</v>
      </c>
      <c r="BI86" s="55">
        <f t="shared" si="99"/>
        <v>-7944.41</v>
      </c>
      <c r="BJ86" s="9">
        <f t="shared" si="100"/>
        <v>488.76018780500317</v>
      </c>
      <c r="BK86" s="55">
        <f>-BI86</f>
        <v>7944.41</v>
      </c>
      <c r="BL86" s="9"/>
      <c r="BM86" s="9"/>
      <c r="BN86" s="9"/>
      <c r="BO86" s="9"/>
      <c r="BP86" s="9"/>
      <c r="BQ86" s="9"/>
      <c r="BR86" s="9"/>
      <c r="BS86" s="9"/>
      <c r="BT86" s="9"/>
      <c r="BU86" s="9"/>
      <c r="BV86" s="9"/>
      <c r="BW86" s="9"/>
      <c r="BY86" s="9"/>
      <c r="BZ86" s="9"/>
      <c r="CA86" s="9"/>
      <c r="CB86" s="9"/>
      <c r="CC86" s="9"/>
    </row>
  </sheetData>
  <mergeCells count="4">
    <mergeCell ref="B1:S2"/>
    <mergeCell ref="B4:N4"/>
    <mergeCell ref="B19:D19"/>
    <mergeCell ref="B25:S25"/>
  </mergeCells>
  <conditionalFormatting sqref="M7:M17 R18:R23">
    <cfRule type="dataBar" priority="4">
      <dataBar>
        <cfvo type="min"/>
        <cfvo type="max"/>
        <color rgb="FF63C384"/>
      </dataBar>
      <extLst>
        <ext xmlns:x14="http://schemas.microsoft.com/office/spreadsheetml/2009/9/main" uri="{B025F937-C7B1-47D3-B67F-A62EFF666E3E}">
          <x14:id>{150D5BA2-F7F6-4583-A5ED-2F4E3A89A9B2}</x14:id>
        </ext>
      </extLst>
    </cfRule>
  </conditionalFormatting>
  <conditionalFormatting sqref="R28:R39">
    <cfRule type="dataBar" priority="5">
      <dataBar>
        <cfvo type="min"/>
        <cfvo type="max"/>
        <color rgb="FF63C384"/>
      </dataBar>
      <extLst>
        <ext xmlns:x14="http://schemas.microsoft.com/office/spreadsheetml/2009/9/main" uri="{B025F937-C7B1-47D3-B67F-A62EFF666E3E}">
          <x14:id>{1C01AF61-8A67-40F4-B6F0-60B9EA82EB72}</x14:id>
        </ext>
      </extLst>
    </cfRule>
  </conditionalFormatting>
  <conditionalFormatting sqref="E27:E39 E6:E17">
    <cfRule type="dataBar" priority="6">
      <dataBar>
        <cfvo type="min"/>
        <cfvo type="max"/>
        <color rgb="FF63C384"/>
      </dataBar>
      <extLst>
        <ext xmlns:x14="http://schemas.microsoft.com/office/spreadsheetml/2009/9/main" uri="{B025F937-C7B1-47D3-B67F-A62EFF666E3E}">
          <x14:id>{2E02E50D-4A98-40FB-8C92-CF68DD756FF3}</x14:id>
        </ext>
      </extLst>
    </cfRule>
  </conditionalFormatting>
  <conditionalFormatting sqref="G27:G39 G6:G17">
    <cfRule type="dataBar" priority="7">
      <dataBar>
        <cfvo type="min"/>
        <cfvo type="max"/>
        <color rgb="FF63C384"/>
      </dataBar>
      <extLst>
        <ext xmlns:x14="http://schemas.microsoft.com/office/spreadsheetml/2009/9/main" uri="{B025F937-C7B1-47D3-B67F-A62EFF666E3E}">
          <x14:id>{E586CA28-E5FF-4AAD-899B-500626937B38}</x14:id>
        </ext>
      </extLst>
    </cfRule>
  </conditionalFormatting>
  <conditionalFormatting sqref="I27:I39 I6:I17">
    <cfRule type="dataBar" priority="8">
      <dataBar>
        <cfvo type="min"/>
        <cfvo type="max"/>
        <color rgb="FF63C384"/>
      </dataBar>
      <extLst>
        <ext xmlns:x14="http://schemas.microsoft.com/office/spreadsheetml/2009/9/main" uri="{B025F937-C7B1-47D3-B67F-A62EFF666E3E}">
          <x14:id>{687272E3-E8E9-4AF3-839F-E228CB239C7D}</x14:id>
        </ext>
      </extLst>
    </cfRule>
  </conditionalFormatting>
  <conditionalFormatting sqref="O27:O39">
    <cfRule type="dataBar" priority="3">
      <dataBar>
        <cfvo type="min"/>
        <cfvo type="max"/>
        <color rgb="FF63C384"/>
      </dataBar>
      <extLst>
        <ext xmlns:x14="http://schemas.microsoft.com/office/spreadsheetml/2009/9/main" uri="{B025F937-C7B1-47D3-B67F-A62EFF666E3E}">
          <x14:id>{9EF57D15-2B28-4E2F-86DB-DEB548939C04}</x14:id>
        </ext>
      </extLst>
    </cfRule>
  </conditionalFormatting>
  <conditionalFormatting sqref="U7:AA17">
    <cfRule type="dataBar" priority="2">
      <dataBar>
        <cfvo type="min"/>
        <cfvo type="max"/>
        <color rgb="FF63C384"/>
      </dataBar>
      <extLst>
        <ext xmlns:x14="http://schemas.microsoft.com/office/spreadsheetml/2009/9/main" uri="{B025F937-C7B1-47D3-B67F-A62EFF666E3E}">
          <x14:id>{ACAE6C15-2E20-42CE-A8CC-E0260EC505DC}</x14:id>
        </ext>
      </extLst>
    </cfRule>
  </conditionalFormatting>
  <conditionalFormatting sqref="U28:AA38">
    <cfRule type="dataBar" priority="1">
      <dataBar>
        <cfvo type="min"/>
        <cfvo type="max"/>
        <color rgb="FF63C384"/>
      </dataBar>
      <extLst>
        <ext xmlns:x14="http://schemas.microsoft.com/office/spreadsheetml/2009/9/main" uri="{B025F937-C7B1-47D3-B67F-A62EFF666E3E}">
          <x14:id>{59CD77EC-A1E7-4CE0-B675-B5793BFAC3FE}</x14:id>
        </ext>
      </extLst>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150D5BA2-F7F6-4583-A5ED-2F4E3A89A9B2}">
            <x14:dataBar minLength="0" maxLength="100" border="1" negativeBarBorderColorSameAsPositive="0">
              <x14:cfvo type="autoMin"/>
              <x14:cfvo type="autoMax"/>
              <x14:borderColor rgb="FF63C384"/>
              <x14:negativeFillColor rgb="FFFF0000"/>
              <x14:negativeBorderColor rgb="FFFF0000"/>
              <x14:axisColor rgb="FF000000"/>
            </x14:dataBar>
          </x14:cfRule>
          <xm:sqref>M7:M17 R18:R23</xm:sqref>
        </x14:conditionalFormatting>
        <x14:conditionalFormatting xmlns:xm="http://schemas.microsoft.com/office/excel/2006/main">
          <x14:cfRule type="dataBar" id="{1C01AF61-8A67-40F4-B6F0-60B9EA82EB72}">
            <x14:dataBar minLength="0" maxLength="100" border="1" negativeBarBorderColorSameAsPositive="0">
              <x14:cfvo type="autoMin"/>
              <x14:cfvo type="autoMax"/>
              <x14:borderColor rgb="FF63C384"/>
              <x14:negativeFillColor rgb="FFFF0000"/>
              <x14:negativeBorderColor rgb="FFFF0000"/>
              <x14:axisColor rgb="FF000000"/>
            </x14:dataBar>
          </x14:cfRule>
          <xm:sqref>R28:R39</xm:sqref>
        </x14:conditionalFormatting>
        <x14:conditionalFormatting xmlns:xm="http://schemas.microsoft.com/office/excel/2006/main">
          <x14:cfRule type="dataBar" id="{2E02E50D-4A98-40FB-8C92-CF68DD756FF3}">
            <x14:dataBar minLength="0" maxLength="100" border="1" negativeBarBorderColorSameAsPositive="0">
              <x14:cfvo type="autoMin"/>
              <x14:cfvo type="autoMax"/>
              <x14:borderColor rgb="FF63C384"/>
              <x14:negativeFillColor rgb="FFFF0000"/>
              <x14:negativeBorderColor rgb="FFFF0000"/>
              <x14:axisColor rgb="FF000000"/>
            </x14:dataBar>
          </x14:cfRule>
          <xm:sqref>E27:E39 E6:E17</xm:sqref>
        </x14:conditionalFormatting>
        <x14:conditionalFormatting xmlns:xm="http://schemas.microsoft.com/office/excel/2006/main">
          <x14:cfRule type="dataBar" id="{E586CA28-E5FF-4AAD-899B-500626937B38}">
            <x14:dataBar minLength="0" maxLength="100" border="1" negativeBarBorderColorSameAsPositive="0">
              <x14:cfvo type="autoMin"/>
              <x14:cfvo type="autoMax"/>
              <x14:borderColor rgb="FF63C384"/>
              <x14:negativeFillColor rgb="FFFF0000"/>
              <x14:negativeBorderColor rgb="FFFF0000"/>
              <x14:axisColor rgb="FF000000"/>
            </x14:dataBar>
          </x14:cfRule>
          <xm:sqref>G27:G39 G6:G17</xm:sqref>
        </x14:conditionalFormatting>
        <x14:conditionalFormatting xmlns:xm="http://schemas.microsoft.com/office/excel/2006/main">
          <x14:cfRule type="dataBar" id="{687272E3-E8E9-4AF3-839F-E228CB239C7D}">
            <x14:dataBar minLength="0" maxLength="100" border="1" negativeBarBorderColorSameAsPositive="0">
              <x14:cfvo type="autoMin"/>
              <x14:cfvo type="autoMax"/>
              <x14:borderColor rgb="FF63C384"/>
              <x14:negativeFillColor rgb="FFFF0000"/>
              <x14:negativeBorderColor rgb="FFFF0000"/>
              <x14:axisColor rgb="FF000000"/>
            </x14:dataBar>
          </x14:cfRule>
          <xm:sqref>I27:I39 I6:I17</xm:sqref>
        </x14:conditionalFormatting>
        <x14:conditionalFormatting xmlns:xm="http://schemas.microsoft.com/office/excel/2006/main">
          <x14:cfRule type="dataBar" id="{9EF57D15-2B28-4E2F-86DB-DEB548939C04}">
            <x14:dataBar minLength="0" maxLength="100" border="1" negativeBarBorderColorSameAsPositive="0">
              <x14:cfvo type="autoMin"/>
              <x14:cfvo type="autoMax"/>
              <x14:borderColor rgb="FF63C384"/>
              <x14:negativeFillColor rgb="FFFF0000"/>
              <x14:negativeBorderColor rgb="FFFF0000"/>
              <x14:axisColor rgb="FF000000"/>
            </x14:dataBar>
          </x14:cfRule>
          <xm:sqref>O27:O39</xm:sqref>
        </x14:conditionalFormatting>
        <x14:conditionalFormatting xmlns:xm="http://schemas.microsoft.com/office/excel/2006/main">
          <x14:cfRule type="dataBar" id="{ACAE6C15-2E20-42CE-A8CC-E0260EC505DC}">
            <x14:dataBar minLength="0" maxLength="100" border="1" negativeBarBorderColorSameAsPositive="0">
              <x14:cfvo type="autoMin"/>
              <x14:cfvo type="autoMax"/>
              <x14:borderColor rgb="FF63C384"/>
              <x14:negativeFillColor rgb="FFFF0000"/>
              <x14:negativeBorderColor rgb="FFFF0000"/>
              <x14:axisColor rgb="FF000000"/>
            </x14:dataBar>
          </x14:cfRule>
          <xm:sqref>U7:AA17</xm:sqref>
        </x14:conditionalFormatting>
        <x14:conditionalFormatting xmlns:xm="http://schemas.microsoft.com/office/excel/2006/main">
          <x14:cfRule type="dataBar" id="{59CD77EC-A1E7-4CE0-B675-B5793BFAC3FE}">
            <x14:dataBar minLength="0" maxLength="100" border="1" negativeBarBorderColorSameAsPositive="0">
              <x14:cfvo type="autoMin"/>
              <x14:cfvo type="autoMax"/>
              <x14:borderColor rgb="FF63C384"/>
              <x14:negativeFillColor rgb="FFFF0000"/>
              <x14:negativeBorderColor rgb="FFFF0000"/>
              <x14:axisColor rgb="FF000000"/>
            </x14:dataBar>
          </x14:cfRule>
          <xm:sqref>U28:AA38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Buy Down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Erwin</dc:creator>
  <cp:lastModifiedBy>Brian Williams</cp:lastModifiedBy>
  <dcterms:created xsi:type="dcterms:W3CDTF">2015-12-11T18:33:00Z</dcterms:created>
  <dcterms:modified xsi:type="dcterms:W3CDTF">2019-03-27T19:19:07Z</dcterms:modified>
</cp:coreProperties>
</file>