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james\Desktop\"/>
    </mc:Choice>
  </mc:AlternateContent>
  <xr:revisionPtr revIDLastSave="0" documentId="8_{0693D737-72DC-4A8B-BB96-F7185F0A15F1}" xr6:coauthVersionLast="45" xr6:coauthVersionMax="45" xr10:uidLastSave="{00000000-0000-0000-0000-000000000000}"/>
  <bookViews>
    <workbookView xWindow="-120" yWindow="-120" windowWidth="29040" windowHeight="15840" activeTab="2" xr2:uid="{00000000-000D-0000-FFFF-FFFF00000000}"/>
  </bookViews>
  <sheets>
    <sheet name="Rate Buy Down for Purchase" sheetId="2" r:id="rId1"/>
    <sheet name="Rate Buy Down for Refinance" sheetId="3" r:id="rId2"/>
    <sheet name="Refi Portfolio Optimization" sheetId="4" r:id="rId3"/>
  </sheets>
  <definedNames>
    <definedName name="intRate">#REF!</definedName>
    <definedName name="monthlyPayment">#REF!</definedName>
    <definedName name="numYears">#REF!</definedName>
    <definedName name="paymentsPerYear">#REF!</definedName>
    <definedName name="principal">#REF!</definedName>
    <definedName name="_xlnm.Print_Area" localSheetId="2">'Refi Portfolio Optimization'!$B$1:$AV$38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 i="4" l="1"/>
  <c r="AR11" i="4" s="1"/>
  <c r="AM13" i="4"/>
  <c r="AR13" i="4" s="1"/>
  <c r="AM14" i="4"/>
  <c r="AP14" i="4" s="1"/>
  <c r="AM21" i="4"/>
  <c r="AR21" i="4" s="1"/>
  <c r="AM23" i="4"/>
  <c r="AR23" i="4" s="1"/>
  <c r="AM24" i="4"/>
  <c r="AR24" i="4" s="1"/>
  <c r="AF11" i="4"/>
  <c r="AF13" i="4"/>
  <c r="AF14" i="4"/>
  <c r="AG14" i="4"/>
  <c r="AF15" i="4"/>
  <c r="AF16" i="4"/>
  <c r="AG16" i="4"/>
  <c r="AF17" i="4"/>
  <c r="AF18" i="4"/>
  <c r="AF19" i="4"/>
  <c r="AG19" i="4"/>
  <c r="AF20" i="4"/>
  <c r="AF21" i="4"/>
  <c r="AG21" i="4"/>
  <c r="AF23" i="4"/>
  <c r="AJ23" i="4"/>
  <c r="AK23" i="4" s="1"/>
  <c r="AF24" i="4"/>
  <c r="AE11" i="4"/>
  <c r="AE13" i="4"/>
  <c r="AE14" i="4"/>
  <c r="AI14" i="4" s="1"/>
  <c r="AE15" i="4"/>
  <c r="AG15" i="4" s="1"/>
  <c r="AE16" i="4"/>
  <c r="AI16" i="4" s="1"/>
  <c r="AE17" i="4"/>
  <c r="AJ17" i="4" s="1"/>
  <c r="AK17" i="4" s="1"/>
  <c r="AE18" i="4"/>
  <c r="AG18" i="4" s="1"/>
  <c r="AE19" i="4"/>
  <c r="AI19" i="4" s="1"/>
  <c r="AE20" i="4"/>
  <c r="AG20" i="4" s="1"/>
  <c r="AE21" i="4"/>
  <c r="AE23" i="4"/>
  <c r="AG23" i="4" s="1"/>
  <c r="AE24" i="4"/>
  <c r="AH24" i="4" s="1"/>
  <c r="AB14" i="4"/>
  <c r="AB15" i="4"/>
  <c r="AB16" i="4"/>
  <c r="AB17" i="4"/>
  <c r="AB18" i="4"/>
  <c r="AB19" i="4"/>
  <c r="AB20" i="4"/>
  <c r="AB21" i="4"/>
  <c r="AB22" i="4"/>
  <c r="AB23" i="4"/>
  <c r="AB24" i="4"/>
  <c r="AB25" i="4"/>
  <c r="AB26" i="4"/>
  <c r="AB27" i="4"/>
  <c r="R11" i="4"/>
  <c r="R12" i="4"/>
  <c r="R13" i="4"/>
  <c r="R14" i="4"/>
  <c r="R15" i="4"/>
  <c r="R16" i="4"/>
  <c r="R17" i="4"/>
  <c r="R18" i="4"/>
  <c r="R19" i="4"/>
  <c r="R20" i="4"/>
  <c r="R21" i="4"/>
  <c r="R22" i="4"/>
  <c r="R23" i="4"/>
  <c r="R24" i="4"/>
  <c r="R25" i="4"/>
  <c r="R26" i="4"/>
  <c r="R27" i="4"/>
  <c r="R10" i="4"/>
  <c r="Z20" i="4"/>
  <c r="Y14" i="4"/>
  <c r="Z14" i="4" s="1"/>
  <c r="Y15" i="4"/>
  <c r="Z15" i="4" s="1"/>
  <c r="Y16" i="4"/>
  <c r="Y17" i="4"/>
  <c r="Z17" i="4" s="1"/>
  <c r="Y18" i="4"/>
  <c r="Z18" i="4" s="1"/>
  <c r="Y19" i="4"/>
  <c r="Z19" i="4" s="1"/>
  <c r="Y20" i="4"/>
  <c r="Y21" i="4"/>
  <c r="Z21" i="4" s="1"/>
  <c r="Y22" i="4"/>
  <c r="Z22" i="4" s="1"/>
  <c r="Y23" i="4"/>
  <c r="Z23" i="4" s="1"/>
  <c r="Y24" i="4"/>
  <c r="Z24" i="4" s="1"/>
  <c r="Y25" i="4"/>
  <c r="Z25" i="4" s="1"/>
  <c r="Y26" i="4"/>
  <c r="Z26" i="4" s="1"/>
  <c r="Y27" i="4"/>
  <c r="Z27" i="4" s="1"/>
  <c r="Q14" i="4"/>
  <c r="AJ14" i="4" s="1"/>
  <c r="AK14" i="4" s="1"/>
  <c r="Q15" i="4"/>
  <c r="Q16" i="4"/>
  <c r="AJ16" i="4" s="1"/>
  <c r="AK16" i="4" s="1"/>
  <c r="Q17" i="4"/>
  <c r="Q18" i="4"/>
  <c r="Q19" i="4"/>
  <c r="Q20" i="4"/>
  <c r="Q21" i="4"/>
  <c r="Q22" i="4"/>
  <c r="Q23" i="4"/>
  <c r="Q24" i="4"/>
  <c r="AJ24" i="4" s="1"/>
  <c r="AK24" i="4" s="1"/>
  <c r="Q25" i="4"/>
  <c r="Q26" i="4"/>
  <c r="Q27" i="4"/>
  <c r="AI20" i="4" l="1"/>
  <c r="AP11" i="4"/>
  <c r="AT11" i="4" s="1"/>
  <c r="AR14" i="4"/>
  <c r="AS14" i="4"/>
  <c r="AT14" i="4"/>
  <c r="AG11" i="4"/>
  <c r="AI24" i="4"/>
  <c r="AJ21" i="4"/>
  <c r="AK21" i="4" s="1"/>
  <c r="AI23" i="4"/>
  <c r="AN14" i="4"/>
  <c r="AH14" i="4"/>
  <c r="AO14" i="4"/>
  <c r="AI11" i="4"/>
  <c r="AH11" i="4"/>
  <c r="AJ11" i="4"/>
  <c r="AK11" i="4" s="1"/>
  <c r="AG13" i="4"/>
  <c r="AP24" i="4"/>
  <c r="AS24" i="4" s="1"/>
  <c r="AH23" i="4"/>
  <c r="AO23" i="4"/>
  <c r="AP23" i="4"/>
  <c r="AT23" i="4" s="1"/>
  <c r="AH21" i="4"/>
  <c r="AI21" i="4"/>
  <c r="AI17" i="4"/>
  <c r="AH17" i="4"/>
  <c r="AM17" i="4" s="1"/>
  <c r="AP17" i="4" s="1"/>
  <c r="AH16" i="4"/>
  <c r="AM16" i="4" s="1"/>
  <c r="AO16" i="4" s="1"/>
  <c r="AJ19" i="4"/>
  <c r="AK19" i="4" s="1"/>
  <c r="AG17" i="4"/>
  <c r="AO21" i="4"/>
  <c r="AG24" i="4"/>
  <c r="AH19" i="4"/>
  <c r="AM19" i="4" s="1"/>
  <c r="AP13" i="4"/>
  <c r="AS11" i="4"/>
  <c r="AN13" i="4"/>
  <c r="AJ18" i="4"/>
  <c r="AK18" i="4" s="1"/>
  <c r="Z16" i="4"/>
  <c r="AN23" i="4"/>
  <c r="AP21" i="4"/>
  <c r="AI18" i="4"/>
  <c r="AJ13" i="4"/>
  <c r="AK13" i="4" s="1"/>
  <c r="AN11" i="4"/>
  <c r="AJ20" i="4"/>
  <c r="AK20" i="4" s="1"/>
  <c r="AH18" i="4"/>
  <c r="AI13" i="4"/>
  <c r="AJ15" i="4"/>
  <c r="AK15" i="4" s="1"/>
  <c r="AH13" i="4"/>
  <c r="AH20" i="4"/>
  <c r="AM20" i="4" s="1"/>
  <c r="AI15" i="4"/>
  <c r="AN24" i="4"/>
  <c r="AN21" i="4"/>
  <c r="AH15" i="4"/>
  <c r="AO24" i="4"/>
  <c r="AI4" i="4"/>
  <c r="AK4" i="4"/>
  <c r="AP4" i="4"/>
  <c r="AE12" i="4" s="1"/>
  <c r="AR4" i="4"/>
  <c r="AI6" i="4"/>
  <c r="AK6" i="4"/>
  <c r="Q10" i="4"/>
  <c r="W10" i="4"/>
  <c r="Y10" i="4"/>
  <c r="AB10" i="4" s="1"/>
  <c r="Q11" i="4"/>
  <c r="Y11" i="4"/>
  <c r="AO11" i="4" s="1"/>
  <c r="Q12" i="4"/>
  <c r="Y12" i="4"/>
  <c r="Q13" i="4"/>
  <c r="W13" i="4"/>
  <c r="Y13" i="4"/>
  <c r="AO13" i="4" s="1"/>
  <c r="K28" i="4"/>
  <c r="I28" i="4"/>
  <c r="J28" i="4"/>
  <c r="M28" i="4"/>
  <c r="P28" i="4"/>
  <c r="T28" i="4"/>
  <c r="V28" i="4"/>
  <c r="X28" i="4"/>
  <c r="AF31" i="4"/>
  <c r="AF32" i="4"/>
  <c r="AF33" i="4"/>
  <c r="J55" i="4"/>
  <c r="J56" i="4" s="1"/>
  <c r="M55" i="4"/>
  <c r="M56" i="4" s="1"/>
  <c r="AS23" i="4" l="1"/>
  <c r="AP16" i="4"/>
  <c r="AS16" i="4" s="1"/>
  <c r="AN16" i="4"/>
  <c r="AR16" i="4"/>
  <c r="AT24" i="4"/>
  <c r="AN17" i="4"/>
  <c r="AO17" i="4"/>
  <c r="AR17" i="4"/>
  <c r="AN19" i="4"/>
  <c r="AP19" i="4"/>
  <c r="AO19" i="4"/>
  <c r="AR19" i="4"/>
  <c r="AT21" i="4"/>
  <c r="AS21" i="4"/>
  <c r="AJ12" i="4"/>
  <c r="AK12" i="4" s="1"/>
  <c r="AH12" i="4"/>
  <c r="AI12" i="4"/>
  <c r="AE27" i="4"/>
  <c r="AE26" i="4"/>
  <c r="AE22" i="4"/>
  <c r="AE25" i="4"/>
  <c r="AR20" i="4"/>
  <c r="AN20" i="4"/>
  <c r="AP20" i="4"/>
  <c r="AO20" i="4"/>
  <c r="AM18" i="4"/>
  <c r="AM15" i="4"/>
  <c r="AT17" i="4"/>
  <c r="AS17" i="4"/>
  <c r="Z10" i="4"/>
  <c r="AS13" i="4"/>
  <c r="AT13" i="4"/>
  <c r="Z12" i="4"/>
  <c r="AB12" i="4"/>
  <c r="Z13" i="4"/>
  <c r="AB13" i="4"/>
  <c r="Z11" i="4"/>
  <c r="AB11" i="4"/>
  <c r="AF34" i="4"/>
  <c r="Q28" i="4"/>
  <c r="Y28" i="4"/>
  <c r="AB28" i="4" s="1"/>
  <c r="R28" i="4"/>
  <c r="AE10" i="4"/>
  <c r="AI10" i="4" s="1"/>
  <c r="W28" i="4"/>
  <c r="M57" i="4"/>
  <c r="J57" i="4"/>
  <c r="BP151" i="2"/>
  <c r="BQ151" i="2"/>
  <c r="BR151" i="2"/>
  <c r="BS151" i="2"/>
  <c r="BT151" i="2"/>
  <c r="BU151" i="2"/>
  <c r="BV151" i="2"/>
  <c r="BW151" i="2"/>
  <c r="BX151" i="2"/>
  <c r="BY151" i="2"/>
  <c r="BZ151" i="2"/>
  <c r="CA151" i="2"/>
  <c r="CB151" i="2"/>
  <c r="CC151" i="2"/>
  <c r="CD151" i="2"/>
  <c r="CE151" i="2"/>
  <c r="CF151" i="2"/>
  <c r="CG151" i="2"/>
  <c r="CH151" i="2"/>
  <c r="CI151" i="2"/>
  <c r="CJ151" i="2"/>
  <c r="CK151" i="2"/>
  <c r="CL151" i="2"/>
  <c r="CM151" i="2"/>
  <c r="CN151" i="2"/>
  <c r="CO151" i="2"/>
  <c r="CP151" i="2"/>
  <c r="CQ151" i="2"/>
  <c r="CR151" i="2"/>
  <c r="BP152" i="2"/>
  <c r="BQ152" i="2"/>
  <c r="BR152" i="2"/>
  <c r="BS152" i="2"/>
  <c r="BT152" i="2"/>
  <c r="BU152" i="2"/>
  <c r="BV152" i="2"/>
  <c r="BW152" i="2"/>
  <c r="BX152" i="2"/>
  <c r="BY152" i="2"/>
  <c r="BZ152" i="2"/>
  <c r="CA152" i="2"/>
  <c r="CB152" i="2"/>
  <c r="CC152" i="2"/>
  <c r="CD152" i="2"/>
  <c r="CE152" i="2"/>
  <c r="CF152" i="2"/>
  <c r="CG152" i="2"/>
  <c r="CH152" i="2"/>
  <c r="CI152" i="2"/>
  <c r="CJ152" i="2"/>
  <c r="CK152" i="2"/>
  <c r="CL152" i="2"/>
  <c r="CM152" i="2"/>
  <c r="CN152" i="2"/>
  <c r="CO152" i="2"/>
  <c r="CP152" i="2"/>
  <c r="CQ152" i="2"/>
  <c r="CR152" i="2"/>
  <c r="BP153" i="2"/>
  <c r="BQ153" i="2"/>
  <c r="BR153" i="2"/>
  <c r="BS153" i="2"/>
  <c r="BT153" i="2"/>
  <c r="BU153" i="2"/>
  <c r="BV153" i="2"/>
  <c r="BW153" i="2"/>
  <c r="BX153" i="2"/>
  <c r="BY153" i="2"/>
  <c r="BZ153" i="2"/>
  <c r="CA153" i="2"/>
  <c r="CB153" i="2"/>
  <c r="CC153" i="2"/>
  <c r="CD153" i="2"/>
  <c r="CE153" i="2"/>
  <c r="CF153" i="2"/>
  <c r="CG153" i="2"/>
  <c r="CH153" i="2"/>
  <c r="CI153" i="2"/>
  <c r="CJ153" i="2"/>
  <c r="CK153" i="2"/>
  <c r="CL153" i="2"/>
  <c r="CM153" i="2"/>
  <c r="CN153" i="2"/>
  <c r="CO153" i="2"/>
  <c r="CP153" i="2"/>
  <c r="CQ153" i="2"/>
  <c r="CR153" i="2"/>
  <c r="BP154" i="2"/>
  <c r="BQ154" i="2"/>
  <c r="BR154" i="2"/>
  <c r="BS154" i="2"/>
  <c r="BT154" i="2"/>
  <c r="BU154" i="2"/>
  <c r="BV154" i="2"/>
  <c r="BW154" i="2"/>
  <c r="BX154" i="2"/>
  <c r="BY154" i="2"/>
  <c r="BZ154" i="2"/>
  <c r="CA154" i="2"/>
  <c r="CB154" i="2"/>
  <c r="CC154" i="2"/>
  <c r="CD154" i="2"/>
  <c r="CE154" i="2"/>
  <c r="CF154" i="2"/>
  <c r="CG154" i="2"/>
  <c r="CH154" i="2"/>
  <c r="CI154" i="2"/>
  <c r="CJ154" i="2"/>
  <c r="CK154" i="2"/>
  <c r="CL154" i="2"/>
  <c r="CM154" i="2"/>
  <c r="CN154" i="2"/>
  <c r="CO154" i="2"/>
  <c r="CP154" i="2"/>
  <c r="CQ154" i="2"/>
  <c r="CR154" i="2"/>
  <c r="BP155" i="2"/>
  <c r="BQ155" i="2"/>
  <c r="BR155" i="2"/>
  <c r="BS155" i="2"/>
  <c r="BT155" i="2"/>
  <c r="BU155" i="2"/>
  <c r="BV155" i="2"/>
  <c r="BW155" i="2"/>
  <c r="BX155" i="2"/>
  <c r="BY155" i="2"/>
  <c r="BZ155" i="2"/>
  <c r="CA155" i="2"/>
  <c r="CB155" i="2"/>
  <c r="CC155" i="2"/>
  <c r="CD155" i="2"/>
  <c r="CE155" i="2"/>
  <c r="CF155" i="2"/>
  <c r="CG155" i="2"/>
  <c r="CH155" i="2"/>
  <c r="CI155" i="2"/>
  <c r="CJ155" i="2"/>
  <c r="CK155" i="2"/>
  <c r="CL155" i="2"/>
  <c r="CM155" i="2"/>
  <c r="CN155" i="2"/>
  <c r="CO155" i="2"/>
  <c r="CP155" i="2"/>
  <c r="CQ155" i="2"/>
  <c r="CR155" i="2"/>
  <c r="BP156" i="2"/>
  <c r="BQ156" i="2"/>
  <c r="BR156" i="2"/>
  <c r="BS156" i="2"/>
  <c r="BT156" i="2"/>
  <c r="BU156" i="2"/>
  <c r="BV156" i="2"/>
  <c r="BW156" i="2"/>
  <c r="BX156" i="2"/>
  <c r="BY156" i="2"/>
  <c r="BZ156" i="2"/>
  <c r="CA156" i="2"/>
  <c r="CB156" i="2"/>
  <c r="CC156" i="2"/>
  <c r="CD156" i="2"/>
  <c r="CE156" i="2"/>
  <c r="CF156" i="2"/>
  <c r="CG156" i="2"/>
  <c r="CH156" i="2"/>
  <c r="CI156" i="2"/>
  <c r="CJ156" i="2"/>
  <c r="CK156" i="2"/>
  <c r="CL156" i="2"/>
  <c r="CM156" i="2"/>
  <c r="CN156" i="2"/>
  <c r="CO156" i="2"/>
  <c r="CP156" i="2"/>
  <c r="CQ156" i="2"/>
  <c r="CR156" i="2"/>
  <c r="BP157" i="2"/>
  <c r="BQ157" i="2"/>
  <c r="BR157" i="2"/>
  <c r="BS157" i="2"/>
  <c r="BT157" i="2"/>
  <c r="BU157" i="2"/>
  <c r="BV157" i="2"/>
  <c r="BW157" i="2"/>
  <c r="BX157" i="2"/>
  <c r="BY157" i="2"/>
  <c r="BZ157" i="2"/>
  <c r="CA157" i="2"/>
  <c r="CB157" i="2"/>
  <c r="CC157" i="2"/>
  <c r="CD157" i="2"/>
  <c r="CE157" i="2"/>
  <c r="CF157" i="2"/>
  <c r="CG157" i="2"/>
  <c r="CH157" i="2"/>
  <c r="CI157" i="2"/>
  <c r="CJ157" i="2"/>
  <c r="CK157" i="2"/>
  <c r="CL157" i="2"/>
  <c r="CM157" i="2"/>
  <c r="CN157" i="2"/>
  <c r="CO157" i="2"/>
  <c r="CP157" i="2"/>
  <c r="CQ157" i="2"/>
  <c r="CR157" i="2"/>
  <c r="BP158" i="2"/>
  <c r="BQ158" i="2"/>
  <c r="BR158" i="2"/>
  <c r="BS158" i="2"/>
  <c r="BT158" i="2"/>
  <c r="BU158" i="2"/>
  <c r="BV158" i="2"/>
  <c r="BW158" i="2"/>
  <c r="BX158" i="2"/>
  <c r="BY158" i="2"/>
  <c r="BZ158" i="2"/>
  <c r="CA158" i="2"/>
  <c r="CB158" i="2"/>
  <c r="CC158" i="2"/>
  <c r="CD158" i="2"/>
  <c r="CE158" i="2"/>
  <c r="CF158" i="2"/>
  <c r="CG158" i="2"/>
  <c r="CH158" i="2"/>
  <c r="CI158" i="2"/>
  <c r="CJ158" i="2"/>
  <c r="CK158" i="2"/>
  <c r="CL158" i="2"/>
  <c r="CM158" i="2"/>
  <c r="CN158" i="2"/>
  <c r="CO158" i="2"/>
  <c r="CP158" i="2"/>
  <c r="CQ158" i="2"/>
  <c r="CR158" i="2"/>
  <c r="BP159" i="2"/>
  <c r="BQ159" i="2"/>
  <c r="BR159" i="2"/>
  <c r="BS159" i="2"/>
  <c r="BT159" i="2"/>
  <c r="BU159" i="2"/>
  <c r="BV159" i="2"/>
  <c r="BW159" i="2"/>
  <c r="BX159" i="2"/>
  <c r="BY159" i="2"/>
  <c r="BZ159" i="2"/>
  <c r="CA159" i="2"/>
  <c r="CB159" i="2"/>
  <c r="CC159" i="2"/>
  <c r="CD159" i="2"/>
  <c r="CE159" i="2"/>
  <c r="CF159" i="2"/>
  <c r="CG159" i="2"/>
  <c r="CH159" i="2"/>
  <c r="CI159" i="2"/>
  <c r="CJ159" i="2"/>
  <c r="CK159" i="2"/>
  <c r="CL159" i="2"/>
  <c r="CM159" i="2"/>
  <c r="CN159" i="2"/>
  <c r="CO159" i="2"/>
  <c r="CP159" i="2"/>
  <c r="CQ159" i="2"/>
  <c r="CR159" i="2"/>
  <c r="BP160" i="2"/>
  <c r="BQ160" i="2"/>
  <c r="BR160" i="2"/>
  <c r="BS160" i="2"/>
  <c r="BT160" i="2"/>
  <c r="BU160" i="2"/>
  <c r="BV160" i="2"/>
  <c r="BW160" i="2"/>
  <c r="BX160" i="2"/>
  <c r="BY160" i="2"/>
  <c r="BZ160" i="2"/>
  <c r="CA160" i="2"/>
  <c r="CB160" i="2"/>
  <c r="CC160" i="2"/>
  <c r="CD160" i="2"/>
  <c r="CE160" i="2"/>
  <c r="CF160" i="2"/>
  <c r="CG160" i="2"/>
  <c r="CH160" i="2"/>
  <c r="CI160" i="2"/>
  <c r="CJ160" i="2"/>
  <c r="CK160" i="2"/>
  <c r="CL160" i="2"/>
  <c r="CM160" i="2"/>
  <c r="CN160" i="2"/>
  <c r="CO160" i="2"/>
  <c r="CP160" i="2"/>
  <c r="CQ160" i="2"/>
  <c r="CR160" i="2"/>
  <c r="BP161" i="2"/>
  <c r="BQ161" i="2"/>
  <c r="BR161" i="2"/>
  <c r="BS161" i="2"/>
  <c r="BT161" i="2"/>
  <c r="BU161" i="2"/>
  <c r="BV161" i="2"/>
  <c r="BW161" i="2"/>
  <c r="BX161" i="2"/>
  <c r="BY161" i="2"/>
  <c r="BZ161" i="2"/>
  <c r="CA161" i="2"/>
  <c r="CB161" i="2"/>
  <c r="CC161" i="2"/>
  <c r="CD161" i="2"/>
  <c r="CE161" i="2"/>
  <c r="CF161" i="2"/>
  <c r="CG161" i="2"/>
  <c r="CH161" i="2"/>
  <c r="CI161" i="2"/>
  <c r="CJ161" i="2"/>
  <c r="CK161" i="2"/>
  <c r="CL161" i="2"/>
  <c r="CM161" i="2"/>
  <c r="CN161" i="2"/>
  <c r="CO161" i="2"/>
  <c r="CP161" i="2"/>
  <c r="CQ161" i="2"/>
  <c r="CR161" i="2"/>
  <c r="BP162" i="2"/>
  <c r="BQ162" i="2"/>
  <c r="BR162" i="2"/>
  <c r="BS162" i="2"/>
  <c r="BT162" i="2"/>
  <c r="BU162" i="2"/>
  <c r="BV162" i="2"/>
  <c r="BW162" i="2"/>
  <c r="BX162" i="2"/>
  <c r="BY162" i="2"/>
  <c r="BZ162" i="2"/>
  <c r="CA162" i="2"/>
  <c r="CB162" i="2"/>
  <c r="CC162" i="2"/>
  <c r="CD162" i="2"/>
  <c r="CE162" i="2"/>
  <c r="CF162" i="2"/>
  <c r="CG162" i="2"/>
  <c r="CH162" i="2"/>
  <c r="CI162" i="2"/>
  <c r="CJ162" i="2"/>
  <c r="CK162" i="2"/>
  <c r="CL162" i="2"/>
  <c r="CM162" i="2"/>
  <c r="CN162" i="2"/>
  <c r="CO162" i="2"/>
  <c r="CP162" i="2"/>
  <c r="CQ162" i="2"/>
  <c r="CR162" i="2"/>
  <c r="BP163" i="2"/>
  <c r="BQ163" i="2"/>
  <c r="BR163" i="2"/>
  <c r="BS163" i="2"/>
  <c r="BT163" i="2"/>
  <c r="BU163" i="2"/>
  <c r="BV163" i="2"/>
  <c r="BW163" i="2"/>
  <c r="BX163" i="2"/>
  <c r="BY163" i="2"/>
  <c r="BZ163" i="2"/>
  <c r="CA163" i="2"/>
  <c r="CB163" i="2"/>
  <c r="CC163" i="2"/>
  <c r="CD163" i="2"/>
  <c r="CE163" i="2"/>
  <c r="CF163" i="2"/>
  <c r="CG163" i="2"/>
  <c r="CH163" i="2"/>
  <c r="CI163" i="2"/>
  <c r="CJ163" i="2"/>
  <c r="CK163" i="2"/>
  <c r="CL163" i="2"/>
  <c r="CM163" i="2"/>
  <c r="CN163" i="2"/>
  <c r="CO163" i="2"/>
  <c r="CP163" i="2"/>
  <c r="CQ163" i="2"/>
  <c r="CR163" i="2"/>
  <c r="BP164" i="2"/>
  <c r="BQ164" i="2"/>
  <c r="BR164" i="2"/>
  <c r="BS164" i="2"/>
  <c r="BT164" i="2"/>
  <c r="BU164" i="2"/>
  <c r="BV164" i="2"/>
  <c r="BW164" i="2"/>
  <c r="BX164" i="2"/>
  <c r="BY164" i="2"/>
  <c r="BZ164" i="2"/>
  <c r="CA164" i="2"/>
  <c r="CB164" i="2"/>
  <c r="CC164" i="2"/>
  <c r="CD164" i="2"/>
  <c r="CE164" i="2"/>
  <c r="CF164" i="2"/>
  <c r="CG164" i="2"/>
  <c r="CH164" i="2"/>
  <c r="CI164" i="2"/>
  <c r="CJ164" i="2"/>
  <c r="CK164" i="2"/>
  <c r="CL164" i="2"/>
  <c r="CM164" i="2"/>
  <c r="CN164" i="2"/>
  <c r="CO164" i="2"/>
  <c r="CP164" i="2"/>
  <c r="CQ164" i="2"/>
  <c r="CR164" i="2"/>
  <c r="BP165" i="2"/>
  <c r="BQ165" i="2"/>
  <c r="BR165" i="2"/>
  <c r="BS165" i="2"/>
  <c r="BT165" i="2"/>
  <c r="BU165" i="2"/>
  <c r="BV165" i="2"/>
  <c r="BW165" i="2"/>
  <c r="BX165" i="2"/>
  <c r="BY165" i="2"/>
  <c r="BZ165" i="2"/>
  <c r="CA165" i="2"/>
  <c r="CB165" i="2"/>
  <c r="CC165" i="2"/>
  <c r="CD165" i="2"/>
  <c r="CE165" i="2"/>
  <c r="CF165" i="2"/>
  <c r="CG165" i="2"/>
  <c r="CH165" i="2"/>
  <c r="CI165" i="2"/>
  <c r="CJ165" i="2"/>
  <c r="CK165" i="2"/>
  <c r="CL165" i="2"/>
  <c r="CM165" i="2"/>
  <c r="CN165" i="2"/>
  <c r="CO165" i="2"/>
  <c r="CP165" i="2"/>
  <c r="CQ165" i="2"/>
  <c r="CR165" i="2"/>
  <c r="BP166" i="2"/>
  <c r="BQ166" i="2"/>
  <c r="BR166" i="2"/>
  <c r="BS166" i="2"/>
  <c r="BT166" i="2"/>
  <c r="BU166" i="2"/>
  <c r="BV166" i="2"/>
  <c r="BW166" i="2"/>
  <c r="BX166" i="2"/>
  <c r="BY166" i="2"/>
  <c r="BZ166" i="2"/>
  <c r="CA166" i="2"/>
  <c r="CB166" i="2"/>
  <c r="CC166" i="2"/>
  <c r="CD166" i="2"/>
  <c r="CE166" i="2"/>
  <c r="CF166" i="2"/>
  <c r="CG166" i="2"/>
  <c r="CH166" i="2"/>
  <c r="CI166" i="2"/>
  <c r="CJ166" i="2"/>
  <c r="CK166" i="2"/>
  <c r="CL166" i="2"/>
  <c r="CM166" i="2"/>
  <c r="CN166" i="2"/>
  <c r="CO166" i="2"/>
  <c r="CP166" i="2"/>
  <c r="CQ166" i="2"/>
  <c r="CR166" i="2"/>
  <c r="BP167" i="2"/>
  <c r="BQ167" i="2"/>
  <c r="BR167" i="2"/>
  <c r="BS167" i="2"/>
  <c r="BT167" i="2"/>
  <c r="BU167" i="2"/>
  <c r="BV167" i="2"/>
  <c r="BW167" i="2"/>
  <c r="BX167" i="2"/>
  <c r="BY167" i="2"/>
  <c r="BZ167" i="2"/>
  <c r="CA167" i="2"/>
  <c r="CB167" i="2"/>
  <c r="CC167" i="2"/>
  <c r="CD167" i="2"/>
  <c r="CE167" i="2"/>
  <c r="CF167" i="2"/>
  <c r="CG167" i="2"/>
  <c r="CH167" i="2"/>
  <c r="CI167" i="2"/>
  <c r="CJ167" i="2"/>
  <c r="CK167" i="2"/>
  <c r="CL167" i="2"/>
  <c r="CM167" i="2"/>
  <c r="CN167" i="2"/>
  <c r="CO167" i="2"/>
  <c r="CP167" i="2"/>
  <c r="CQ167" i="2"/>
  <c r="CR167" i="2"/>
  <c r="BP168" i="2"/>
  <c r="BQ168" i="2"/>
  <c r="BR168" i="2"/>
  <c r="BS168" i="2"/>
  <c r="BT168" i="2"/>
  <c r="BU168" i="2"/>
  <c r="BV168" i="2"/>
  <c r="BW168" i="2"/>
  <c r="BX168" i="2"/>
  <c r="BY168" i="2"/>
  <c r="BZ168" i="2"/>
  <c r="CA168" i="2"/>
  <c r="CB168" i="2"/>
  <c r="CC168" i="2"/>
  <c r="CD168" i="2"/>
  <c r="CE168" i="2"/>
  <c r="CF168" i="2"/>
  <c r="CG168" i="2"/>
  <c r="CH168" i="2"/>
  <c r="CI168" i="2"/>
  <c r="CJ168" i="2"/>
  <c r="CK168" i="2"/>
  <c r="CL168" i="2"/>
  <c r="CM168" i="2"/>
  <c r="CN168" i="2"/>
  <c r="CO168" i="2"/>
  <c r="CP168" i="2"/>
  <c r="CQ168" i="2"/>
  <c r="CR168" i="2"/>
  <c r="BP169" i="2"/>
  <c r="BQ169" i="2"/>
  <c r="BR169" i="2"/>
  <c r="BS169" i="2"/>
  <c r="BT169" i="2"/>
  <c r="BU169" i="2"/>
  <c r="BV169" i="2"/>
  <c r="BW169" i="2"/>
  <c r="BX169" i="2"/>
  <c r="BY169" i="2"/>
  <c r="BZ169" i="2"/>
  <c r="CA169" i="2"/>
  <c r="CB169" i="2"/>
  <c r="CC169" i="2"/>
  <c r="CD169" i="2"/>
  <c r="CE169" i="2"/>
  <c r="CF169" i="2"/>
  <c r="CG169" i="2"/>
  <c r="CH169" i="2"/>
  <c r="CI169" i="2"/>
  <c r="CJ169" i="2"/>
  <c r="CK169" i="2"/>
  <c r="CL169" i="2"/>
  <c r="CM169" i="2"/>
  <c r="CN169" i="2"/>
  <c r="CO169" i="2"/>
  <c r="CP169" i="2"/>
  <c r="CQ169" i="2"/>
  <c r="CR169" i="2"/>
  <c r="BP170" i="2"/>
  <c r="BQ170" i="2"/>
  <c r="BR170" i="2"/>
  <c r="BS170" i="2"/>
  <c r="BT170" i="2"/>
  <c r="BU170" i="2"/>
  <c r="BV170" i="2"/>
  <c r="BW170" i="2"/>
  <c r="BX170" i="2"/>
  <c r="BY170" i="2"/>
  <c r="BZ170" i="2"/>
  <c r="CA170" i="2"/>
  <c r="CB170" i="2"/>
  <c r="CC170" i="2"/>
  <c r="CD170" i="2"/>
  <c r="CE170" i="2"/>
  <c r="CF170" i="2"/>
  <c r="CG170" i="2"/>
  <c r="CH170" i="2"/>
  <c r="CI170" i="2"/>
  <c r="CJ170" i="2"/>
  <c r="CK170" i="2"/>
  <c r="CL170" i="2"/>
  <c r="CM170" i="2"/>
  <c r="CN170" i="2"/>
  <c r="CO170" i="2"/>
  <c r="CP170" i="2"/>
  <c r="CQ170" i="2"/>
  <c r="CR170" i="2"/>
  <c r="BP171" i="2"/>
  <c r="BQ171" i="2"/>
  <c r="BR171" i="2"/>
  <c r="BS171" i="2"/>
  <c r="BT171" i="2"/>
  <c r="BU171" i="2"/>
  <c r="BV171" i="2"/>
  <c r="BW171" i="2"/>
  <c r="BX171" i="2"/>
  <c r="BY171" i="2"/>
  <c r="BZ171" i="2"/>
  <c r="CA171" i="2"/>
  <c r="CB171" i="2"/>
  <c r="CC171" i="2"/>
  <c r="CD171" i="2"/>
  <c r="CE171" i="2"/>
  <c r="CF171" i="2"/>
  <c r="CG171" i="2"/>
  <c r="CH171" i="2"/>
  <c r="CI171" i="2"/>
  <c r="CJ171" i="2"/>
  <c r="CK171" i="2"/>
  <c r="CL171" i="2"/>
  <c r="CM171" i="2"/>
  <c r="CN171" i="2"/>
  <c r="CO171" i="2"/>
  <c r="CP171" i="2"/>
  <c r="CQ171" i="2"/>
  <c r="CR171" i="2"/>
  <c r="BO152" i="2"/>
  <c r="BO153" i="2"/>
  <c r="BO154" i="2"/>
  <c r="BO155" i="2"/>
  <c r="BO156" i="2"/>
  <c r="BO157" i="2"/>
  <c r="BO158" i="2"/>
  <c r="BO159" i="2"/>
  <c r="BO160" i="2"/>
  <c r="BO161" i="2"/>
  <c r="BO162" i="2"/>
  <c r="BO163" i="2"/>
  <c r="BO164" i="2"/>
  <c r="BO165" i="2"/>
  <c r="BO166" i="2"/>
  <c r="BO167" i="2"/>
  <c r="BO168" i="2"/>
  <c r="BO169" i="2"/>
  <c r="BO170" i="2"/>
  <c r="BO171" i="2"/>
  <c r="BO151" i="2"/>
  <c r="BP127" i="2"/>
  <c r="BQ127" i="2"/>
  <c r="BR127" i="2"/>
  <c r="BS127" i="2"/>
  <c r="BT127" i="2"/>
  <c r="BU127" i="2"/>
  <c r="BV127" i="2"/>
  <c r="BW127" i="2"/>
  <c r="BX127" i="2"/>
  <c r="BY127" i="2"/>
  <c r="BZ127" i="2"/>
  <c r="CA127" i="2"/>
  <c r="CB127" i="2"/>
  <c r="CC127" i="2"/>
  <c r="CD127" i="2"/>
  <c r="CE127" i="2"/>
  <c r="CF127" i="2"/>
  <c r="CG127" i="2"/>
  <c r="CH127" i="2"/>
  <c r="CI127" i="2"/>
  <c r="CJ127" i="2"/>
  <c r="CK127" i="2"/>
  <c r="CL127" i="2"/>
  <c r="CM127" i="2"/>
  <c r="CN127" i="2"/>
  <c r="CO127" i="2"/>
  <c r="CP127" i="2"/>
  <c r="CQ127" i="2"/>
  <c r="CR127" i="2"/>
  <c r="BP128" i="2"/>
  <c r="BQ128" i="2"/>
  <c r="BR128" i="2"/>
  <c r="BS128" i="2"/>
  <c r="BT128" i="2"/>
  <c r="BU128" i="2"/>
  <c r="BV128" i="2"/>
  <c r="BW128" i="2"/>
  <c r="BX128" i="2"/>
  <c r="BY128" i="2"/>
  <c r="BZ128" i="2"/>
  <c r="CA128" i="2"/>
  <c r="CB128" i="2"/>
  <c r="CC128" i="2"/>
  <c r="CD128" i="2"/>
  <c r="CE128" i="2"/>
  <c r="CF128" i="2"/>
  <c r="CG128" i="2"/>
  <c r="CH128" i="2"/>
  <c r="CI128" i="2"/>
  <c r="CJ128" i="2"/>
  <c r="CK128" i="2"/>
  <c r="CL128" i="2"/>
  <c r="CM128" i="2"/>
  <c r="CN128" i="2"/>
  <c r="CO128" i="2"/>
  <c r="CP128" i="2"/>
  <c r="CQ128" i="2"/>
  <c r="CR128" i="2"/>
  <c r="BP129" i="2"/>
  <c r="BQ129" i="2"/>
  <c r="BR129" i="2"/>
  <c r="BS129" i="2"/>
  <c r="BT129" i="2"/>
  <c r="BU129" i="2"/>
  <c r="BV129" i="2"/>
  <c r="BW129" i="2"/>
  <c r="BX129" i="2"/>
  <c r="BY129" i="2"/>
  <c r="BZ129" i="2"/>
  <c r="CA129" i="2"/>
  <c r="CB129" i="2"/>
  <c r="CC129" i="2"/>
  <c r="CD129" i="2"/>
  <c r="CE129" i="2"/>
  <c r="CF129" i="2"/>
  <c r="CG129" i="2"/>
  <c r="CH129" i="2"/>
  <c r="CI129" i="2"/>
  <c r="CJ129" i="2"/>
  <c r="CK129" i="2"/>
  <c r="CL129" i="2"/>
  <c r="CM129" i="2"/>
  <c r="CN129" i="2"/>
  <c r="CO129" i="2"/>
  <c r="CP129" i="2"/>
  <c r="CQ129" i="2"/>
  <c r="CR129" i="2"/>
  <c r="BP130" i="2"/>
  <c r="BQ130" i="2"/>
  <c r="BR130" i="2"/>
  <c r="BS130" i="2"/>
  <c r="BT130" i="2"/>
  <c r="BU130" i="2"/>
  <c r="BV130" i="2"/>
  <c r="BW130" i="2"/>
  <c r="BX130" i="2"/>
  <c r="BY130" i="2"/>
  <c r="BZ130" i="2"/>
  <c r="CA130" i="2"/>
  <c r="CB130" i="2"/>
  <c r="CC130" i="2"/>
  <c r="CD130" i="2"/>
  <c r="CE130" i="2"/>
  <c r="CF130" i="2"/>
  <c r="CG130" i="2"/>
  <c r="CH130" i="2"/>
  <c r="CI130" i="2"/>
  <c r="CJ130" i="2"/>
  <c r="CK130" i="2"/>
  <c r="CL130" i="2"/>
  <c r="CM130" i="2"/>
  <c r="CN130" i="2"/>
  <c r="CO130" i="2"/>
  <c r="CP130" i="2"/>
  <c r="CQ130" i="2"/>
  <c r="CR130" i="2"/>
  <c r="BP131" i="2"/>
  <c r="BQ131" i="2"/>
  <c r="BR131" i="2"/>
  <c r="BS131" i="2"/>
  <c r="BT131" i="2"/>
  <c r="BU131" i="2"/>
  <c r="BV131" i="2"/>
  <c r="BW131" i="2"/>
  <c r="BX131" i="2"/>
  <c r="BY131" i="2"/>
  <c r="BZ131" i="2"/>
  <c r="CA131" i="2"/>
  <c r="CB131" i="2"/>
  <c r="CC131" i="2"/>
  <c r="CD131" i="2"/>
  <c r="CE131" i="2"/>
  <c r="CF131" i="2"/>
  <c r="CG131" i="2"/>
  <c r="CH131" i="2"/>
  <c r="CI131" i="2"/>
  <c r="CJ131" i="2"/>
  <c r="CK131" i="2"/>
  <c r="CL131" i="2"/>
  <c r="CM131" i="2"/>
  <c r="CN131" i="2"/>
  <c r="CO131" i="2"/>
  <c r="CP131" i="2"/>
  <c r="CQ131" i="2"/>
  <c r="CR131" i="2"/>
  <c r="BP132" i="2"/>
  <c r="BQ132" i="2"/>
  <c r="BR132" i="2"/>
  <c r="BS132" i="2"/>
  <c r="BT132" i="2"/>
  <c r="BU132" i="2"/>
  <c r="BV132" i="2"/>
  <c r="BW132" i="2"/>
  <c r="BX132" i="2"/>
  <c r="BY132" i="2"/>
  <c r="BZ132" i="2"/>
  <c r="CA132" i="2"/>
  <c r="CB132" i="2"/>
  <c r="CC132" i="2"/>
  <c r="CD132" i="2"/>
  <c r="CE132" i="2"/>
  <c r="CF132" i="2"/>
  <c r="CG132" i="2"/>
  <c r="CH132" i="2"/>
  <c r="CI132" i="2"/>
  <c r="CJ132" i="2"/>
  <c r="CK132" i="2"/>
  <c r="CL132" i="2"/>
  <c r="CM132" i="2"/>
  <c r="CN132" i="2"/>
  <c r="CO132" i="2"/>
  <c r="CP132" i="2"/>
  <c r="CQ132" i="2"/>
  <c r="CR132" i="2"/>
  <c r="BP133" i="2"/>
  <c r="BQ133" i="2"/>
  <c r="BR133" i="2"/>
  <c r="BS133" i="2"/>
  <c r="BT133" i="2"/>
  <c r="BU133" i="2"/>
  <c r="BV133" i="2"/>
  <c r="BW133" i="2"/>
  <c r="BX133" i="2"/>
  <c r="BY133" i="2"/>
  <c r="BZ133" i="2"/>
  <c r="CA133" i="2"/>
  <c r="CB133" i="2"/>
  <c r="CC133" i="2"/>
  <c r="CD133" i="2"/>
  <c r="CE133" i="2"/>
  <c r="CF133" i="2"/>
  <c r="CG133" i="2"/>
  <c r="CH133" i="2"/>
  <c r="CI133" i="2"/>
  <c r="CJ133" i="2"/>
  <c r="CK133" i="2"/>
  <c r="CL133" i="2"/>
  <c r="CM133" i="2"/>
  <c r="CN133" i="2"/>
  <c r="CO133" i="2"/>
  <c r="CP133" i="2"/>
  <c r="CQ133" i="2"/>
  <c r="CR133" i="2"/>
  <c r="BP134" i="2"/>
  <c r="BQ134" i="2"/>
  <c r="BR134" i="2"/>
  <c r="BS134" i="2"/>
  <c r="BT134" i="2"/>
  <c r="BU134" i="2"/>
  <c r="BV134" i="2"/>
  <c r="BW134" i="2"/>
  <c r="BX134" i="2"/>
  <c r="BY134" i="2"/>
  <c r="BZ134" i="2"/>
  <c r="CA134" i="2"/>
  <c r="CB134" i="2"/>
  <c r="CC134" i="2"/>
  <c r="CD134" i="2"/>
  <c r="CE134" i="2"/>
  <c r="CF134" i="2"/>
  <c r="CG134" i="2"/>
  <c r="CH134" i="2"/>
  <c r="CI134" i="2"/>
  <c r="CJ134" i="2"/>
  <c r="CK134" i="2"/>
  <c r="CL134" i="2"/>
  <c r="CM134" i="2"/>
  <c r="CN134" i="2"/>
  <c r="CO134" i="2"/>
  <c r="CP134" i="2"/>
  <c r="CQ134" i="2"/>
  <c r="CR134" i="2"/>
  <c r="BP135" i="2"/>
  <c r="BQ135" i="2"/>
  <c r="BR135" i="2"/>
  <c r="BS135" i="2"/>
  <c r="BT135" i="2"/>
  <c r="BU135" i="2"/>
  <c r="BV135" i="2"/>
  <c r="BW135" i="2"/>
  <c r="BX135" i="2"/>
  <c r="BY135" i="2"/>
  <c r="BZ135" i="2"/>
  <c r="CA135" i="2"/>
  <c r="CB135" i="2"/>
  <c r="CC135" i="2"/>
  <c r="CD135" i="2"/>
  <c r="CE135" i="2"/>
  <c r="CF135" i="2"/>
  <c r="CG135" i="2"/>
  <c r="CH135" i="2"/>
  <c r="CI135" i="2"/>
  <c r="CJ135" i="2"/>
  <c r="CK135" i="2"/>
  <c r="CL135" i="2"/>
  <c r="CM135" i="2"/>
  <c r="CN135" i="2"/>
  <c r="CO135" i="2"/>
  <c r="CP135" i="2"/>
  <c r="CQ135" i="2"/>
  <c r="CR135" i="2"/>
  <c r="BP136" i="2"/>
  <c r="BQ136" i="2"/>
  <c r="BR136" i="2"/>
  <c r="BS136" i="2"/>
  <c r="BT136" i="2"/>
  <c r="BU136" i="2"/>
  <c r="BV136" i="2"/>
  <c r="BW136" i="2"/>
  <c r="BX136" i="2"/>
  <c r="BY136" i="2"/>
  <c r="BZ136" i="2"/>
  <c r="CA136" i="2"/>
  <c r="CB136" i="2"/>
  <c r="CC136" i="2"/>
  <c r="CD136" i="2"/>
  <c r="CE136" i="2"/>
  <c r="CF136" i="2"/>
  <c r="CG136" i="2"/>
  <c r="CH136" i="2"/>
  <c r="CI136" i="2"/>
  <c r="CJ136" i="2"/>
  <c r="CK136" i="2"/>
  <c r="CL136" i="2"/>
  <c r="CM136" i="2"/>
  <c r="CN136" i="2"/>
  <c r="CO136" i="2"/>
  <c r="CP136" i="2"/>
  <c r="CQ136" i="2"/>
  <c r="CR136" i="2"/>
  <c r="BP137" i="2"/>
  <c r="BQ137" i="2"/>
  <c r="BR137" i="2"/>
  <c r="BS137" i="2"/>
  <c r="BT137" i="2"/>
  <c r="BU137" i="2"/>
  <c r="BV137" i="2"/>
  <c r="BW137" i="2"/>
  <c r="BX137" i="2"/>
  <c r="BY137" i="2"/>
  <c r="BZ137" i="2"/>
  <c r="CA137" i="2"/>
  <c r="CB137" i="2"/>
  <c r="CC137" i="2"/>
  <c r="CD137" i="2"/>
  <c r="CE137" i="2"/>
  <c r="CF137" i="2"/>
  <c r="CG137" i="2"/>
  <c r="CH137" i="2"/>
  <c r="CI137" i="2"/>
  <c r="CJ137" i="2"/>
  <c r="CK137" i="2"/>
  <c r="CL137" i="2"/>
  <c r="CM137" i="2"/>
  <c r="CN137" i="2"/>
  <c r="CO137" i="2"/>
  <c r="CP137" i="2"/>
  <c r="CQ137" i="2"/>
  <c r="CR137" i="2"/>
  <c r="BP138" i="2"/>
  <c r="BQ138" i="2"/>
  <c r="BR138" i="2"/>
  <c r="BS138" i="2"/>
  <c r="BT138" i="2"/>
  <c r="BU138" i="2"/>
  <c r="BV138" i="2"/>
  <c r="BW138" i="2"/>
  <c r="BX138" i="2"/>
  <c r="BY138" i="2"/>
  <c r="BZ138" i="2"/>
  <c r="CA138" i="2"/>
  <c r="CB138" i="2"/>
  <c r="CC138" i="2"/>
  <c r="CD138" i="2"/>
  <c r="CE138" i="2"/>
  <c r="CF138" i="2"/>
  <c r="CG138" i="2"/>
  <c r="CH138" i="2"/>
  <c r="CI138" i="2"/>
  <c r="CJ138" i="2"/>
  <c r="CK138" i="2"/>
  <c r="CL138" i="2"/>
  <c r="CM138" i="2"/>
  <c r="CN138" i="2"/>
  <c r="CO138" i="2"/>
  <c r="CP138" i="2"/>
  <c r="CQ138" i="2"/>
  <c r="CR138" i="2"/>
  <c r="BP139" i="2"/>
  <c r="BQ139" i="2"/>
  <c r="BR139" i="2"/>
  <c r="BS139" i="2"/>
  <c r="BT139" i="2"/>
  <c r="BU139" i="2"/>
  <c r="BV139" i="2"/>
  <c r="BW139" i="2"/>
  <c r="BX139" i="2"/>
  <c r="BY139" i="2"/>
  <c r="BZ139" i="2"/>
  <c r="CA139" i="2"/>
  <c r="CB139" i="2"/>
  <c r="CC139" i="2"/>
  <c r="CD139" i="2"/>
  <c r="CE139" i="2"/>
  <c r="CF139" i="2"/>
  <c r="CG139" i="2"/>
  <c r="CH139" i="2"/>
  <c r="CI139" i="2"/>
  <c r="CJ139" i="2"/>
  <c r="CK139" i="2"/>
  <c r="CL139" i="2"/>
  <c r="CM139" i="2"/>
  <c r="CN139" i="2"/>
  <c r="CO139" i="2"/>
  <c r="CP139" i="2"/>
  <c r="CQ139" i="2"/>
  <c r="CR139" i="2"/>
  <c r="BP140" i="2"/>
  <c r="BQ140" i="2"/>
  <c r="BR140" i="2"/>
  <c r="BS140" i="2"/>
  <c r="BT140" i="2"/>
  <c r="BU140" i="2"/>
  <c r="BV140" i="2"/>
  <c r="BW140" i="2"/>
  <c r="BX140" i="2"/>
  <c r="BY140" i="2"/>
  <c r="BZ140" i="2"/>
  <c r="CA140" i="2"/>
  <c r="CB140" i="2"/>
  <c r="CC140" i="2"/>
  <c r="CD140" i="2"/>
  <c r="CE140" i="2"/>
  <c r="CF140" i="2"/>
  <c r="CG140" i="2"/>
  <c r="CH140" i="2"/>
  <c r="CI140" i="2"/>
  <c r="CJ140" i="2"/>
  <c r="CK140" i="2"/>
  <c r="CL140" i="2"/>
  <c r="CM140" i="2"/>
  <c r="CN140" i="2"/>
  <c r="CO140" i="2"/>
  <c r="CP140" i="2"/>
  <c r="CQ140" i="2"/>
  <c r="CR140" i="2"/>
  <c r="BP141" i="2"/>
  <c r="BQ141" i="2"/>
  <c r="BR141" i="2"/>
  <c r="BS141" i="2"/>
  <c r="BT141" i="2"/>
  <c r="BU141" i="2"/>
  <c r="BV141" i="2"/>
  <c r="BW141" i="2"/>
  <c r="BX141" i="2"/>
  <c r="BY141" i="2"/>
  <c r="BZ141" i="2"/>
  <c r="CA141" i="2"/>
  <c r="CB141" i="2"/>
  <c r="CC141" i="2"/>
  <c r="CD141" i="2"/>
  <c r="CE141" i="2"/>
  <c r="CF141" i="2"/>
  <c r="CG141" i="2"/>
  <c r="CH141" i="2"/>
  <c r="CI141" i="2"/>
  <c r="CJ141" i="2"/>
  <c r="CK141" i="2"/>
  <c r="CL141" i="2"/>
  <c r="CM141" i="2"/>
  <c r="CN141" i="2"/>
  <c r="CO141" i="2"/>
  <c r="CP141" i="2"/>
  <c r="CQ141" i="2"/>
  <c r="CR141" i="2"/>
  <c r="BP142" i="2"/>
  <c r="BQ142" i="2"/>
  <c r="BR142" i="2"/>
  <c r="BS142" i="2"/>
  <c r="BT142" i="2"/>
  <c r="BU142" i="2"/>
  <c r="BV142" i="2"/>
  <c r="BW142" i="2"/>
  <c r="BX142" i="2"/>
  <c r="BY142" i="2"/>
  <c r="BZ142" i="2"/>
  <c r="CA142" i="2"/>
  <c r="CB142" i="2"/>
  <c r="CC142" i="2"/>
  <c r="CD142" i="2"/>
  <c r="CE142" i="2"/>
  <c r="CF142" i="2"/>
  <c r="CG142" i="2"/>
  <c r="CH142" i="2"/>
  <c r="CI142" i="2"/>
  <c r="CJ142" i="2"/>
  <c r="CK142" i="2"/>
  <c r="CL142" i="2"/>
  <c r="CM142" i="2"/>
  <c r="CN142" i="2"/>
  <c r="CO142" i="2"/>
  <c r="CP142" i="2"/>
  <c r="CQ142" i="2"/>
  <c r="CR142" i="2"/>
  <c r="BP143" i="2"/>
  <c r="BQ143" i="2"/>
  <c r="BR143" i="2"/>
  <c r="BS143" i="2"/>
  <c r="BT143" i="2"/>
  <c r="BU143" i="2"/>
  <c r="BV143" i="2"/>
  <c r="BW143" i="2"/>
  <c r="BX143" i="2"/>
  <c r="BY143" i="2"/>
  <c r="BZ143" i="2"/>
  <c r="CA143" i="2"/>
  <c r="CB143" i="2"/>
  <c r="CC143" i="2"/>
  <c r="CD143" i="2"/>
  <c r="CE143" i="2"/>
  <c r="CF143" i="2"/>
  <c r="CG143" i="2"/>
  <c r="CH143" i="2"/>
  <c r="CI143" i="2"/>
  <c r="CJ143" i="2"/>
  <c r="CK143" i="2"/>
  <c r="CL143" i="2"/>
  <c r="CM143" i="2"/>
  <c r="CN143" i="2"/>
  <c r="CO143" i="2"/>
  <c r="CP143" i="2"/>
  <c r="CQ143" i="2"/>
  <c r="CR143" i="2"/>
  <c r="BP144" i="2"/>
  <c r="BQ144" i="2"/>
  <c r="BR144" i="2"/>
  <c r="BS144" i="2"/>
  <c r="BT144" i="2"/>
  <c r="BU144" i="2"/>
  <c r="BV144" i="2"/>
  <c r="BW144" i="2"/>
  <c r="BX144" i="2"/>
  <c r="BY144" i="2"/>
  <c r="BZ144" i="2"/>
  <c r="CA144" i="2"/>
  <c r="CB144" i="2"/>
  <c r="CC144" i="2"/>
  <c r="CD144" i="2"/>
  <c r="CE144" i="2"/>
  <c r="CF144" i="2"/>
  <c r="CG144" i="2"/>
  <c r="CH144" i="2"/>
  <c r="CI144" i="2"/>
  <c r="CJ144" i="2"/>
  <c r="CK144" i="2"/>
  <c r="CL144" i="2"/>
  <c r="CM144" i="2"/>
  <c r="CN144" i="2"/>
  <c r="CO144" i="2"/>
  <c r="CP144" i="2"/>
  <c r="CQ144" i="2"/>
  <c r="CR144" i="2"/>
  <c r="BP145" i="2"/>
  <c r="BQ145" i="2"/>
  <c r="BR145" i="2"/>
  <c r="BS145" i="2"/>
  <c r="BT145" i="2"/>
  <c r="BU145" i="2"/>
  <c r="BV145" i="2"/>
  <c r="BW145" i="2"/>
  <c r="BX145" i="2"/>
  <c r="BY145" i="2"/>
  <c r="BZ145" i="2"/>
  <c r="CA145" i="2"/>
  <c r="CB145" i="2"/>
  <c r="CC145" i="2"/>
  <c r="CD145" i="2"/>
  <c r="CE145" i="2"/>
  <c r="CF145" i="2"/>
  <c r="CG145" i="2"/>
  <c r="CH145" i="2"/>
  <c r="CI145" i="2"/>
  <c r="CJ145" i="2"/>
  <c r="CK145" i="2"/>
  <c r="CL145" i="2"/>
  <c r="CM145" i="2"/>
  <c r="CN145" i="2"/>
  <c r="CO145" i="2"/>
  <c r="CP145" i="2"/>
  <c r="CQ145" i="2"/>
  <c r="CR145" i="2"/>
  <c r="BP146" i="2"/>
  <c r="BQ146" i="2"/>
  <c r="BR146" i="2"/>
  <c r="BS146" i="2"/>
  <c r="BT146" i="2"/>
  <c r="BU146" i="2"/>
  <c r="BV146" i="2"/>
  <c r="BW146" i="2"/>
  <c r="BX146" i="2"/>
  <c r="BY146" i="2"/>
  <c r="BZ146" i="2"/>
  <c r="CA146" i="2"/>
  <c r="CB146" i="2"/>
  <c r="CC146" i="2"/>
  <c r="CD146" i="2"/>
  <c r="CE146" i="2"/>
  <c r="CF146" i="2"/>
  <c r="CG146" i="2"/>
  <c r="CH146" i="2"/>
  <c r="CI146" i="2"/>
  <c r="CJ146" i="2"/>
  <c r="CK146" i="2"/>
  <c r="CL146" i="2"/>
  <c r="CM146" i="2"/>
  <c r="CN146" i="2"/>
  <c r="CO146" i="2"/>
  <c r="CP146" i="2"/>
  <c r="CQ146" i="2"/>
  <c r="CR146" i="2"/>
  <c r="BP147" i="2"/>
  <c r="BQ147" i="2"/>
  <c r="BR147" i="2"/>
  <c r="BS147" i="2"/>
  <c r="BT147" i="2"/>
  <c r="BU147" i="2"/>
  <c r="BV147" i="2"/>
  <c r="BW147" i="2"/>
  <c r="BX147" i="2"/>
  <c r="BY147" i="2"/>
  <c r="BZ147" i="2"/>
  <c r="CA147" i="2"/>
  <c r="CB147" i="2"/>
  <c r="CC147" i="2"/>
  <c r="CD147" i="2"/>
  <c r="CE147" i="2"/>
  <c r="CF147" i="2"/>
  <c r="CG147" i="2"/>
  <c r="CH147" i="2"/>
  <c r="CI147" i="2"/>
  <c r="CJ147" i="2"/>
  <c r="CK147" i="2"/>
  <c r="CL147" i="2"/>
  <c r="CM147" i="2"/>
  <c r="CN147" i="2"/>
  <c r="CO147" i="2"/>
  <c r="CP147" i="2"/>
  <c r="CQ147" i="2"/>
  <c r="CR147" i="2"/>
  <c r="BO128" i="2"/>
  <c r="BO129" i="2"/>
  <c r="BO130" i="2"/>
  <c r="BO131" i="2"/>
  <c r="BO132" i="2"/>
  <c r="BO133" i="2"/>
  <c r="BO134" i="2"/>
  <c r="BO135" i="2"/>
  <c r="BO136" i="2"/>
  <c r="BO137" i="2"/>
  <c r="BO138" i="2"/>
  <c r="BO139" i="2"/>
  <c r="BO140" i="2"/>
  <c r="BO141" i="2"/>
  <c r="BO142" i="2"/>
  <c r="BO143" i="2"/>
  <c r="BO144" i="2"/>
  <c r="BO145" i="2"/>
  <c r="BO146" i="2"/>
  <c r="BO147" i="2"/>
  <c r="BO127" i="2"/>
  <c r="BP103" i="2"/>
  <c r="BQ103" i="2"/>
  <c r="BR103" i="2"/>
  <c r="BS103" i="2"/>
  <c r="BT103" i="2"/>
  <c r="BU103" i="2"/>
  <c r="BV103" i="2"/>
  <c r="BW103" i="2"/>
  <c r="BX103" i="2"/>
  <c r="BY103" i="2"/>
  <c r="BZ103" i="2"/>
  <c r="CA103" i="2"/>
  <c r="CB103" i="2"/>
  <c r="CC103" i="2"/>
  <c r="CD103" i="2"/>
  <c r="CE103" i="2"/>
  <c r="CF103" i="2"/>
  <c r="CG103" i="2"/>
  <c r="CH103" i="2"/>
  <c r="CI103" i="2"/>
  <c r="CJ103" i="2"/>
  <c r="CK103" i="2"/>
  <c r="CL103" i="2"/>
  <c r="CM103" i="2"/>
  <c r="CN103" i="2"/>
  <c r="CO103" i="2"/>
  <c r="CP103" i="2"/>
  <c r="CQ103" i="2"/>
  <c r="CR103" i="2"/>
  <c r="BP104" i="2"/>
  <c r="BQ104" i="2"/>
  <c r="BR104" i="2"/>
  <c r="BS104" i="2"/>
  <c r="BT104" i="2"/>
  <c r="BU104" i="2"/>
  <c r="BV104" i="2"/>
  <c r="BW104" i="2"/>
  <c r="BX104" i="2"/>
  <c r="BY104" i="2"/>
  <c r="BZ104" i="2"/>
  <c r="CA104" i="2"/>
  <c r="CB104" i="2"/>
  <c r="CC104" i="2"/>
  <c r="CD104" i="2"/>
  <c r="CE104" i="2"/>
  <c r="CF104" i="2"/>
  <c r="CG104" i="2"/>
  <c r="CH104" i="2"/>
  <c r="CI104" i="2"/>
  <c r="CJ104" i="2"/>
  <c r="CK104" i="2"/>
  <c r="CL104" i="2"/>
  <c r="CM104" i="2"/>
  <c r="CN104" i="2"/>
  <c r="CO104" i="2"/>
  <c r="CP104" i="2"/>
  <c r="CQ104" i="2"/>
  <c r="CR104" i="2"/>
  <c r="BP105" i="2"/>
  <c r="BQ105" i="2"/>
  <c r="BR105" i="2"/>
  <c r="BS105" i="2"/>
  <c r="BT105" i="2"/>
  <c r="BU105" i="2"/>
  <c r="BV105" i="2"/>
  <c r="BW105" i="2"/>
  <c r="BX105" i="2"/>
  <c r="BY105" i="2"/>
  <c r="BZ105" i="2"/>
  <c r="CA105" i="2"/>
  <c r="CB105" i="2"/>
  <c r="CC105" i="2"/>
  <c r="CD105" i="2"/>
  <c r="CE105" i="2"/>
  <c r="CF105" i="2"/>
  <c r="CG105" i="2"/>
  <c r="CH105" i="2"/>
  <c r="CI105" i="2"/>
  <c r="CJ105" i="2"/>
  <c r="CK105" i="2"/>
  <c r="CL105" i="2"/>
  <c r="CM105" i="2"/>
  <c r="CN105" i="2"/>
  <c r="CO105" i="2"/>
  <c r="CP105" i="2"/>
  <c r="CQ105" i="2"/>
  <c r="CR105" i="2"/>
  <c r="BP106" i="2"/>
  <c r="BQ106" i="2"/>
  <c r="BR106" i="2"/>
  <c r="BS106" i="2"/>
  <c r="BT106" i="2"/>
  <c r="BU106" i="2"/>
  <c r="BV106" i="2"/>
  <c r="BW106" i="2"/>
  <c r="BX106" i="2"/>
  <c r="BY106" i="2"/>
  <c r="BZ106" i="2"/>
  <c r="CA106" i="2"/>
  <c r="CB106" i="2"/>
  <c r="CC106" i="2"/>
  <c r="CD106" i="2"/>
  <c r="CE106" i="2"/>
  <c r="CF106" i="2"/>
  <c r="CG106" i="2"/>
  <c r="CH106" i="2"/>
  <c r="CI106" i="2"/>
  <c r="CJ106" i="2"/>
  <c r="CK106" i="2"/>
  <c r="CL106" i="2"/>
  <c r="CM106" i="2"/>
  <c r="CN106" i="2"/>
  <c r="CO106" i="2"/>
  <c r="CP106" i="2"/>
  <c r="CQ106" i="2"/>
  <c r="CR106" i="2"/>
  <c r="BP107" i="2"/>
  <c r="BQ107" i="2"/>
  <c r="BR107" i="2"/>
  <c r="BS107" i="2"/>
  <c r="BT107" i="2"/>
  <c r="BU107" i="2"/>
  <c r="BV107" i="2"/>
  <c r="BW107" i="2"/>
  <c r="BX107" i="2"/>
  <c r="BY107" i="2"/>
  <c r="BZ107" i="2"/>
  <c r="CA107" i="2"/>
  <c r="CB107" i="2"/>
  <c r="CC107" i="2"/>
  <c r="CD107" i="2"/>
  <c r="CE107" i="2"/>
  <c r="CF107" i="2"/>
  <c r="CG107" i="2"/>
  <c r="CH107" i="2"/>
  <c r="CI107" i="2"/>
  <c r="CJ107" i="2"/>
  <c r="CK107" i="2"/>
  <c r="CL107" i="2"/>
  <c r="CM107" i="2"/>
  <c r="CN107" i="2"/>
  <c r="CO107" i="2"/>
  <c r="CP107" i="2"/>
  <c r="CQ107" i="2"/>
  <c r="CR107" i="2"/>
  <c r="BP108" i="2"/>
  <c r="BQ108" i="2"/>
  <c r="BR108" i="2"/>
  <c r="BS108" i="2"/>
  <c r="BT108" i="2"/>
  <c r="BU108" i="2"/>
  <c r="BV108" i="2"/>
  <c r="BW108" i="2"/>
  <c r="BX108" i="2"/>
  <c r="BY108" i="2"/>
  <c r="BZ108" i="2"/>
  <c r="CA108" i="2"/>
  <c r="CB108" i="2"/>
  <c r="CC108" i="2"/>
  <c r="CD108" i="2"/>
  <c r="CE108" i="2"/>
  <c r="CF108" i="2"/>
  <c r="CG108" i="2"/>
  <c r="CH108" i="2"/>
  <c r="CI108" i="2"/>
  <c r="CJ108" i="2"/>
  <c r="CK108" i="2"/>
  <c r="CL108" i="2"/>
  <c r="CM108" i="2"/>
  <c r="CN108" i="2"/>
  <c r="CO108" i="2"/>
  <c r="CP108" i="2"/>
  <c r="CQ108" i="2"/>
  <c r="CR108" i="2"/>
  <c r="BP109" i="2"/>
  <c r="BQ109" i="2"/>
  <c r="BR109" i="2"/>
  <c r="BS109" i="2"/>
  <c r="BT109" i="2"/>
  <c r="BU109" i="2"/>
  <c r="BV109" i="2"/>
  <c r="BW109" i="2"/>
  <c r="BX109" i="2"/>
  <c r="BY109" i="2"/>
  <c r="BZ109" i="2"/>
  <c r="CA109" i="2"/>
  <c r="CB109" i="2"/>
  <c r="CC109" i="2"/>
  <c r="CD109" i="2"/>
  <c r="CE109" i="2"/>
  <c r="CF109" i="2"/>
  <c r="CG109" i="2"/>
  <c r="CH109" i="2"/>
  <c r="CI109" i="2"/>
  <c r="CJ109" i="2"/>
  <c r="CK109" i="2"/>
  <c r="CL109" i="2"/>
  <c r="CM109" i="2"/>
  <c r="CN109" i="2"/>
  <c r="CO109" i="2"/>
  <c r="CP109" i="2"/>
  <c r="CQ109" i="2"/>
  <c r="CR109" i="2"/>
  <c r="BP110" i="2"/>
  <c r="BQ110" i="2"/>
  <c r="BR110" i="2"/>
  <c r="BS110" i="2"/>
  <c r="BT110" i="2"/>
  <c r="BU110" i="2"/>
  <c r="BV110" i="2"/>
  <c r="BW110" i="2"/>
  <c r="BX110" i="2"/>
  <c r="BY110" i="2"/>
  <c r="BZ110" i="2"/>
  <c r="CA110" i="2"/>
  <c r="CB110" i="2"/>
  <c r="CC110" i="2"/>
  <c r="CD110" i="2"/>
  <c r="CE110" i="2"/>
  <c r="CF110" i="2"/>
  <c r="CG110" i="2"/>
  <c r="CH110" i="2"/>
  <c r="CI110" i="2"/>
  <c r="CJ110" i="2"/>
  <c r="CK110" i="2"/>
  <c r="CL110" i="2"/>
  <c r="CM110" i="2"/>
  <c r="CN110" i="2"/>
  <c r="CO110" i="2"/>
  <c r="CP110" i="2"/>
  <c r="CQ110" i="2"/>
  <c r="CR110" i="2"/>
  <c r="BP111" i="2"/>
  <c r="BQ111" i="2"/>
  <c r="BR111" i="2"/>
  <c r="BS111" i="2"/>
  <c r="BT111" i="2"/>
  <c r="BU111" i="2"/>
  <c r="BV111" i="2"/>
  <c r="BW111" i="2"/>
  <c r="BX111" i="2"/>
  <c r="BY111" i="2"/>
  <c r="BZ111" i="2"/>
  <c r="CA111" i="2"/>
  <c r="CB111" i="2"/>
  <c r="CC111" i="2"/>
  <c r="CD111" i="2"/>
  <c r="CE111" i="2"/>
  <c r="CF111" i="2"/>
  <c r="CG111" i="2"/>
  <c r="CH111" i="2"/>
  <c r="CI111" i="2"/>
  <c r="CJ111" i="2"/>
  <c r="CK111" i="2"/>
  <c r="CL111" i="2"/>
  <c r="CM111" i="2"/>
  <c r="CN111" i="2"/>
  <c r="CO111" i="2"/>
  <c r="CP111" i="2"/>
  <c r="CQ111" i="2"/>
  <c r="CR111" i="2"/>
  <c r="BP112" i="2"/>
  <c r="BQ112" i="2"/>
  <c r="BR112" i="2"/>
  <c r="BS112" i="2"/>
  <c r="BT112" i="2"/>
  <c r="BU112" i="2"/>
  <c r="BV112" i="2"/>
  <c r="BW112" i="2"/>
  <c r="BX112" i="2"/>
  <c r="BY112" i="2"/>
  <c r="BZ112" i="2"/>
  <c r="CA112" i="2"/>
  <c r="CB112" i="2"/>
  <c r="CC112" i="2"/>
  <c r="CD112" i="2"/>
  <c r="CE112" i="2"/>
  <c r="CF112" i="2"/>
  <c r="CG112" i="2"/>
  <c r="CH112" i="2"/>
  <c r="CI112" i="2"/>
  <c r="CJ112" i="2"/>
  <c r="CK112" i="2"/>
  <c r="CL112" i="2"/>
  <c r="CM112" i="2"/>
  <c r="CN112" i="2"/>
  <c r="CO112" i="2"/>
  <c r="CP112" i="2"/>
  <c r="CQ112" i="2"/>
  <c r="CR112" i="2"/>
  <c r="BP113" i="2"/>
  <c r="BQ113" i="2"/>
  <c r="BR113" i="2"/>
  <c r="BS113" i="2"/>
  <c r="BT113" i="2"/>
  <c r="BU113" i="2"/>
  <c r="BV113" i="2"/>
  <c r="BW113" i="2"/>
  <c r="BX113" i="2"/>
  <c r="BY113" i="2"/>
  <c r="BZ113" i="2"/>
  <c r="CA113" i="2"/>
  <c r="CB113" i="2"/>
  <c r="CC113" i="2"/>
  <c r="CD113" i="2"/>
  <c r="CE113" i="2"/>
  <c r="CF113" i="2"/>
  <c r="CG113" i="2"/>
  <c r="CH113" i="2"/>
  <c r="CI113" i="2"/>
  <c r="CJ113" i="2"/>
  <c r="CK113" i="2"/>
  <c r="CL113" i="2"/>
  <c r="CM113" i="2"/>
  <c r="CN113" i="2"/>
  <c r="CO113" i="2"/>
  <c r="CP113" i="2"/>
  <c r="CQ113" i="2"/>
  <c r="CR113" i="2"/>
  <c r="BP114" i="2"/>
  <c r="BQ114" i="2"/>
  <c r="BR114" i="2"/>
  <c r="BS114" i="2"/>
  <c r="BT114" i="2"/>
  <c r="BU114" i="2"/>
  <c r="BV114" i="2"/>
  <c r="BW114" i="2"/>
  <c r="BX114" i="2"/>
  <c r="BY114" i="2"/>
  <c r="BZ114" i="2"/>
  <c r="CA114" i="2"/>
  <c r="CB114" i="2"/>
  <c r="CC114" i="2"/>
  <c r="CD114" i="2"/>
  <c r="CE114" i="2"/>
  <c r="CF114" i="2"/>
  <c r="CG114" i="2"/>
  <c r="CH114" i="2"/>
  <c r="CI114" i="2"/>
  <c r="CJ114" i="2"/>
  <c r="CK114" i="2"/>
  <c r="CL114" i="2"/>
  <c r="CM114" i="2"/>
  <c r="CN114" i="2"/>
  <c r="CO114" i="2"/>
  <c r="CP114" i="2"/>
  <c r="CQ114" i="2"/>
  <c r="CR114" i="2"/>
  <c r="BP115" i="2"/>
  <c r="BQ115" i="2"/>
  <c r="BR115" i="2"/>
  <c r="BS115" i="2"/>
  <c r="BT115" i="2"/>
  <c r="BU115" i="2"/>
  <c r="BV115" i="2"/>
  <c r="BW115" i="2"/>
  <c r="BX115" i="2"/>
  <c r="BY115" i="2"/>
  <c r="BZ115" i="2"/>
  <c r="CA115" i="2"/>
  <c r="CB115" i="2"/>
  <c r="CC115" i="2"/>
  <c r="CD115" i="2"/>
  <c r="CE115" i="2"/>
  <c r="CF115" i="2"/>
  <c r="CG115" i="2"/>
  <c r="CH115" i="2"/>
  <c r="CI115" i="2"/>
  <c r="CJ115" i="2"/>
  <c r="CK115" i="2"/>
  <c r="CL115" i="2"/>
  <c r="CM115" i="2"/>
  <c r="CN115" i="2"/>
  <c r="CO115" i="2"/>
  <c r="CP115" i="2"/>
  <c r="CQ115" i="2"/>
  <c r="CR115" i="2"/>
  <c r="BP116" i="2"/>
  <c r="BQ116" i="2"/>
  <c r="BR116" i="2"/>
  <c r="BS116" i="2"/>
  <c r="BT116" i="2"/>
  <c r="BU116" i="2"/>
  <c r="BV116" i="2"/>
  <c r="BW116" i="2"/>
  <c r="BX116" i="2"/>
  <c r="BY116" i="2"/>
  <c r="BZ116" i="2"/>
  <c r="CA116" i="2"/>
  <c r="CB116" i="2"/>
  <c r="CC116" i="2"/>
  <c r="CD116" i="2"/>
  <c r="CE116" i="2"/>
  <c r="CF116" i="2"/>
  <c r="CG116" i="2"/>
  <c r="CH116" i="2"/>
  <c r="CI116" i="2"/>
  <c r="CJ116" i="2"/>
  <c r="CK116" i="2"/>
  <c r="CL116" i="2"/>
  <c r="CM116" i="2"/>
  <c r="CN116" i="2"/>
  <c r="CO116" i="2"/>
  <c r="CP116" i="2"/>
  <c r="CQ116" i="2"/>
  <c r="CR116" i="2"/>
  <c r="BP117" i="2"/>
  <c r="BQ117" i="2"/>
  <c r="BR117" i="2"/>
  <c r="BS117" i="2"/>
  <c r="BT117" i="2"/>
  <c r="BU117" i="2"/>
  <c r="BV117" i="2"/>
  <c r="BW117" i="2"/>
  <c r="BX117" i="2"/>
  <c r="BY117" i="2"/>
  <c r="BZ117" i="2"/>
  <c r="CA117" i="2"/>
  <c r="CB117" i="2"/>
  <c r="CC117" i="2"/>
  <c r="CD117" i="2"/>
  <c r="CE117" i="2"/>
  <c r="CF117" i="2"/>
  <c r="CG117" i="2"/>
  <c r="CH117" i="2"/>
  <c r="CI117" i="2"/>
  <c r="CJ117" i="2"/>
  <c r="CK117" i="2"/>
  <c r="CL117" i="2"/>
  <c r="CM117" i="2"/>
  <c r="CN117" i="2"/>
  <c r="CO117" i="2"/>
  <c r="CP117" i="2"/>
  <c r="CQ117" i="2"/>
  <c r="CR117" i="2"/>
  <c r="BP118" i="2"/>
  <c r="BQ118" i="2"/>
  <c r="BR118" i="2"/>
  <c r="BS118" i="2"/>
  <c r="BT118" i="2"/>
  <c r="BU118" i="2"/>
  <c r="BV118" i="2"/>
  <c r="BW118" i="2"/>
  <c r="BX118" i="2"/>
  <c r="BY118" i="2"/>
  <c r="BZ118" i="2"/>
  <c r="CA118" i="2"/>
  <c r="CB118" i="2"/>
  <c r="CC118" i="2"/>
  <c r="CD118" i="2"/>
  <c r="CE118" i="2"/>
  <c r="CF118" i="2"/>
  <c r="CG118" i="2"/>
  <c r="CH118" i="2"/>
  <c r="CI118" i="2"/>
  <c r="CJ118" i="2"/>
  <c r="CK118" i="2"/>
  <c r="CL118" i="2"/>
  <c r="CM118" i="2"/>
  <c r="CN118" i="2"/>
  <c r="CO118" i="2"/>
  <c r="CP118" i="2"/>
  <c r="CQ118" i="2"/>
  <c r="CR118" i="2"/>
  <c r="BP119" i="2"/>
  <c r="BQ119" i="2"/>
  <c r="BR119" i="2"/>
  <c r="BS119" i="2"/>
  <c r="BT119" i="2"/>
  <c r="BU119" i="2"/>
  <c r="BV119" i="2"/>
  <c r="BW119" i="2"/>
  <c r="BX119" i="2"/>
  <c r="BY119" i="2"/>
  <c r="BZ119" i="2"/>
  <c r="CA119" i="2"/>
  <c r="CB119" i="2"/>
  <c r="CC119" i="2"/>
  <c r="CD119" i="2"/>
  <c r="CE119" i="2"/>
  <c r="CF119" i="2"/>
  <c r="CG119" i="2"/>
  <c r="CH119" i="2"/>
  <c r="CI119" i="2"/>
  <c r="CJ119" i="2"/>
  <c r="CK119" i="2"/>
  <c r="CL119" i="2"/>
  <c r="CM119" i="2"/>
  <c r="CN119" i="2"/>
  <c r="CO119" i="2"/>
  <c r="CP119" i="2"/>
  <c r="CQ119" i="2"/>
  <c r="CR119" i="2"/>
  <c r="BP120" i="2"/>
  <c r="BQ120" i="2"/>
  <c r="BR120" i="2"/>
  <c r="BS120" i="2"/>
  <c r="BT120" i="2"/>
  <c r="BU120" i="2"/>
  <c r="BV120" i="2"/>
  <c r="BW120" i="2"/>
  <c r="BX120" i="2"/>
  <c r="BY120" i="2"/>
  <c r="BZ120" i="2"/>
  <c r="CA120" i="2"/>
  <c r="CB120" i="2"/>
  <c r="CC120" i="2"/>
  <c r="CD120" i="2"/>
  <c r="CE120" i="2"/>
  <c r="CF120" i="2"/>
  <c r="CG120" i="2"/>
  <c r="CH120" i="2"/>
  <c r="CI120" i="2"/>
  <c r="CJ120" i="2"/>
  <c r="CK120" i="2"/>
  <c r="CL120" i="2"/>
  <c r="CM120" i="2"/>
  <c r="CN120" i="2"/>
  <c r="CO120" i="2"/>
  <c r="CP120" i="2"/>
  <c r="CQ120" i="2"/>
  <c r="CR120" i="2"/>
  <c r="BP121" i="2"/>
  <c r="BQ121" i="2"/>
  <c r="BR121" i="2"/>
  <c r="BS121" i="2"/>
  <c r="BT121" i="2"/>
  <c r="BU121" i="2"/>
  <c r="BV121" i="2"/>
  <c r="BW121" i="2"/>
  <c r="BX121" i="2"/>
  <c r="BY121" i="2"/>
  <c r="BZ121" i="2"/>
  <c r="CA121" i="2"/>
  <c r="CB121" i="2"/>
  <c r="CC121" i="2"/>
  <c r="CD121" i="2"/>
  <c r="CE121" i="2"/>
  <c r="CF121" i="2"/>
  <c r="CG121" i="2"/>
  <c r="CH121" i="2"/>
  <c r="CI121" i="2"/>
  <c r="CJ121" i="2"/>
  <c r="CK121" i="2"/>
  <c r="CL121" i="2"/>
  <c r="CM121" i="2"/>
  <c r="CN121" i="2"/>
  <c r="CO121" i="2"/>
  <c r="CP121" i="2"/>
  <c r="CQ121" i="2"/>
  <c r="CR121" i="2"/>
  <c r="BP122" i="2"/>
  <c r="BQ122" i="2"/>
  <c r="BR122" i="2"/>
  <c r="BS122" i="2"/>
  <c r="BT122" i="2"/>
  <c r="BU122" i="2"/>
  <c r="BV122" i="2"/>
  <c r="BW122" i="2"/>
  <c r="BX122" i="2"/>
  <c r="BY122" i="2"/>
  <c r="BZ122" i="2"/>
  <c r="CA122" i="2"/>
  <c r="CB122" i="2"/>
  <c r="CC122" i="2"/>
  <c r="CD122" i="2"/>
  <c r="CE122" i="2"/>
  <c r="CF122" i="2"/>
  <c r="CG122" i="2"/>
  <c r="CH122" i="2"/>
  <c r="CI122" i="2"/>
  <c r="CJ122" i="2"/>
  <c r="CK122" i="2"/>
  <c r="CL122" i="2"/>
  <c r="CM122" i="2"/>
  <c r="CN122" i="2"/>
  <c r="CO122" i="2"/>
  <c r="CP122" i="2"/>
  <c r="CQ122" i="2"/>
  <c r="CR122" i="2"/>
  <c r="BP123" i="2"/>
  <c r="BQ123" i="2"/>
  <c r="BR123" i="2"/>
  <c r="BS123" i="2"/>
  <c r="BT123" i="2"/>
  <c r="BU123" i="2"/>
  <c r="BV123" i="2"/>
  <c r="BW123" i="2"/>
  <c r="BX123" i="2"/>
  <c r="BY123" i="2"/>
  <c r="BZ123" i="2"/>
  <c r="CA123" i="2"/>
  <c r="CB123" i="2"/>
  <c r="CC123" i="2"/>
  <c r="CD123" i="2"/>
  <c r="CE123" i="2"/>
  <c r="CF123" i="2"/>
  <c r="CG123" i="2"/>
  <c r="CH123" i="2"/>
  <c r="CI123" i="2"/>
  <c r="CJ123" i="2"/>
  <c r="CK123" i="2"/>
  <c r="CL123" i="2"/>
  <c r="CM123" i="2"/>
  <c r="CN123" i="2"/>
  <c r="CO123" i="2"/>
  <c r="CP123" i="2"/>
  <c r="CQ123" i="2"/>
  <c r="CR123" i="2"/>
  <c r="BO104" i="2"/>
  <c r="BO105" i="2"/>
  <c r="BO106" i="2"/>
  <c r="BO107" i="2"/>
  <c r="BO108" i="2"/>
  <c r="BO109" i="2"/>
  <c r="BO110" i="2"/>
  <c r="BO111" i="2"/>
  <c r="BO112" i="2"/>
  <c r="BO113" i="2"/>
  <c r="BO114" i="2"/>
  <c r="BO115" i="2"/>
  <c r="BO116" i="2"/>
  <c r="BO117" i="2"/>
  <c r="BO118" i="2"/>
  <c r="BO119" i="2"/>
  <c r="BO120" i="2"/>
  <c r="BO121" i="2"/>
  <c r="BO122" i="2"/>
  <c r="BO123" i="2"/>
  <c r="BO103" i="2"/>
  <c r="BP79" i="2"/>
  <c r="BQ79" i="2"/>
  <c r="BR79" i="2"/>
  <c r="BS79" i="2"/>
  <c r="BT79" i="2"/>
  <c r="BU79" i="2"/>
  <c r="BV79" i="2"/>
  <c r="BW79" i="2"/>
  <c r="BX79" i="2"/>
  <c r="BY79" i="2"/>
  <c r="BZ79" i="2"/>
  <c r="CA79" i="2"/>
  <c r="CB79" i="2"/>
  <c r="CC79" i="2"/>
  <c r="CD79" i="2"/>
  <c r="CE79" i="2"/>
  <c r="CF79" i="2"/>
  <c r="CG79" i="2"/>
  <c r="CH79" i="2"/>
  <c r="CI79" i="2"/>
  <c r="CJ79" i="2"/>
  <c r="CK79" i="2"/>
  <c r="CL79" i="2"/>
  <c r="CM79" i="2"/>
  <c r="CN79" i="2"/>
  <c r="CO79" i="2"/>
  <c r="CP79" i="2"/>
  <c r="CQ79" i="2"/>
  <c r="CR79" i="2"/>
  <c r="BP80" i="2"/>
  <c r="BQ80" i="2"/>
  <c r="BR80" i="2"/>
  <c r="BS80" i="2"/>
  <c r="BT80" i="2"/>
  <c r="BU80" i="2"/>
  <c r="BV80" i="2"/>
  <c r="BW80" i="2"/>
  <c r="BX80" i="2"/>
  <c r="BY80" i="2"/>
  <c r="BZ80" i="2"/>
  <c r="CA80" i="2"/>
  <c r="CB80" i="2"/>
  <c r="CC80" i="2"/>
  <c r="CD80" i="2"/>
  <c r="CE80" i="2"/>
  <c r="CF80" i="2"/>
  <c r="CG80" i="2"/>
  <c r="CH80" i="2"/>
  <c r="CI80" i="2"/>
  <c r="CJ80" i="2"/>
  <c r="CK80" i="2"/>
  <c r="CL80" i="2"/>
  <c r="CM80" i="2"/>
  <c r="CN80" i="2"/>
  <c r="CO80" i="2"/>
  <c r="CP80" i="2"/>
  <c r="CQ80" i="2"/>
  <c r="CR80" i="2"/>
  <c r="BP81" i="2"/>
  <c r="BQ81" i="2"/>
  <c r="BR81" i="2"/>
  <c r="BS81" i="2"/>
  <c r="BT81" i="2"/>
  <c r="BU81" i="2"/>
  <c r="BV81" i="2"/>
  <c r="BW81" i="2"/>
  <c r="BX81" i="2"/>
  <c r="BY81" i="2"/>
  <c r="BZ81" i="2"/>
  <c r="CA81" i="2"/>
  <c r="CB81" i="2"/>
  <c r="CC81" i="2"/>
  <c r="CD81" i="2"/>
  <c r="CE81" i="2"/>
  <c r="CF81" i="2"/>
  <c r="CG81" i="2"/>
  <c r="CH81" i="2"/>
  <c r="CI81" i="2"/>
  <c r="CJ81" i="2"/>
  <c r="CK81" i="2"/>
  <c r="CL81" i="2"/>
  <c r="CM81" i="2"/>
  <c r="CN81" i="2"/>
  <c r="CO81" i="2"/>
  <c r="CP81" i="2"/>
  <c r="CQ81" i="2"/>
  <c r="CR81" i="2"/>
  <c r="BP82" i="2"/>
  <c r="BQ82" i="2"/>
  <c r="BR82" i="2"/>
  <c r="BS82" i="2"/>
  <c r="BT82" i="2"/>
  <c r="BU82" i="2"/>
  <c r="BV82" i="2"/>
  <c r="BW82" i="2"/>
  <c r="BX82" i="2"/>
  <c r="BY82" i="2"/>
  <c r="BZ82" i="2"/>
  <c r="CA82" i="2"/>
  <c r="CB82" i="2"/>
  <c r="CC82" i="2"/>
  <c r="CD82" i="2"/>
  <c r="CE82" i="2"/>
  <c r="CF82" i="2"/>
  <c r="CG82" i="2"/>
  <c r="CH82" i="2"/>
  <c r="CI82" i="2"/>
  <c r="CJ82" i="2"/>
  <c r="CK82" i="2"/>
  <c r="CL82" i="2"/>
  <c r="CM82" i="2"/>
  <c r="CN82" i="2"/>
  <c r="CO82" i="2"/>
  <c r="CP82" i="2"/>
  <c r="CQ82" i="2"/>
  <c r="CR82" i="2"/>
  <c r="BP83" i="2"/>
  <c r="BQ83" i="2"/>
  <c r="BR83" i="2"/>
  <c r="BS83" i="2"/>
  <c r="BT83" i="2"/>
  <c r="BU83" i="2"/>
  <c r="BV83" i="2"/>
  <c r="BW83" i="2"/>
  <c r="BX83" i="2"/>
  <c r="BY83" i="2"/>
  <c r="BZ83" i="2"/>
  <c r="CA83" i="2"/>
  <c r="CB83" i="2"/>
  <c r="CC83" i="2"/>
  <c r="CD83" i="2"/>
  <c r="CE83" i="2"/>
  <c r="CF83" i="2"/>
  <c r="CG83" i="2"/>
  <c r="CH83" i="2"/>
  <c r="CI83" i="2"/>
  <c r="CJ83" i="2"/>
  <c r="CK83" i="2"/>
  <c r="CL83" i="2"/>
  <c r="CM83" i="2"/>
  <c r="CN83" i="2"/>
  <c r="CO83" i="2"/>
  <c r="CP83" i="2"/>
  <c r="CQ83" i="2"/>
  <c r="CR83" i="2"/>
  <c r="BP84" i="2"/>
  <c r="BQ84" i="2"/>
  <c r="BR84" i="2"/>
  <c r="BS84" i="2"/>
  <c r="BT84" i="2"/>
  <c r="BU84" i="2"/>
  <c r="BV84" i="2"/>
  <c r="BW84" i="2"/>
  <c r="BX84" i="2"/>
  <c r="BY84" i="2"/>
  <c r="BZ84" i="2"/>
  <c r="CA84" i="2"/>
  <c r="CB84" i="2"/>
  <c r="CC84" i="2"/>
  <c r="CD84" i="2"/>
  <c r="CE84" i="2"/>
  <c r="CF84" i="2"/>
  <c r="CG84" i="2"/>
  <c r="CH84" i="2"/>
  <c r="CI84" i="2"/>
  <c r="CJ84" i="2"/>
  <c r="CK84" i="2"/>
  <c r="CL84" i="2"/>
  <c r="CM84" i="2"/>
  <c r="CN84" i="2"/>
  <c r="CO84" i="2"/>
  <c r="CP84" i="2"/>
  <c r="CQ84" i="2"/>
  <c r="CR84" i="2"/>
  <c r="BP85" i="2"/>
  <c r="BQ85" i="2"/>
  <c r="BR85" i="2"/>
  <c r="BS85" i="2"/>
  <c r="BT85" i="2"/>
  <c r="BU85" i="2"/>
  <c r="BV85" i="2"/>
  <c r="BW85" i="2"/>
  <c r="BX85" i="2"/>
  <c r="BY85" i="2"/>
  <c r="BZ85" i="2"/>
  <c r="CA85" i="2"/>
  <c r="CB85" i="2"/>
  <c r="CC85" i="2"/>
  <c r="CD85" i="2"/>
  <c r="CE85" i="2"/>
  <c r="CF85" i="2"/>
  <c r="CG85" i="2"/>
  <c r="CH85" i="2"/>
  <c r="CI85" i="2"/>
  <c r="CJ85" i="2"/>
  <c r="CK85" i="2"/>
  <c r="CL85" i="2"/>
  <c r="CM85" i="2"/>
  <c r="CN85" i="2"/>
  <c r="CO85" i="2"/>
  <c r="CP85" i="2"/>
  <c r="CQ85" i="2"/>
  <c r="CR85" i="2"/>
  <c r="BP86" i="2"/>
  <c r="BQ86" i="2"/>
  <c r="BR86" i="2"/>
  <c r="BS86" i="2"/>
  <c r="BT86" i="2"/>
  <c r="BU86" i="2"/>
  <c r="BV86" i="2"/>
  <c r="BW86" i="2"/>
  <c r="BX86" i="2"/>
  <c r="BY86" i="2"/>
  <c r="BZ86" i="2"/>
  <c r="CA86" i="2"/>
  <c r="CB86" i="2"/>
  <c r="CC86" i="2"/>
  <c r="CD86" i="2"/>
  <c r="CE86" i="2"/>
  <c r="CF86" i="2"/>
  <c r="CG86" i="2"/>
  <c r="CH86" i="2"/>
  <c r="CI86" i="2"/>
  <c r="CJ86" i="2"/>
  <c r="CK86" i="2"/>
  <c r="CL86" i="2"/>
  <c r="CM86" i="2"/>
  <c r="CN86" i="2"/>
  <c r="CO86" i="2"/>
  <c r="CP86" i="2"/>
  <c r="CQ86" i="2"/>
  <c r="CR86" i="2"/>
  <c r="BP87" i="2"/>
  <c r="BQ87" i="2"/>
  <c r="BR87" i="2"/>
  <c r="BS87" i="2"/>
  <c r="BT87" i="2"/>
  <c r="BU87" i="2"/>
  <c r="BV87" i="2"/>
  <c r="BW87" i="2"/>
  <c r="BX87" i="2"/>
  <c r="BY87" i="2"/>
  <c r="BZ87" i="2"/>
  <c r="CA87" i="2"/>
  <c r="CB87" i="2"/>
  <c r="CC87" i="2"/>
  <c r="CD87" i="2"/>
  <c r="CE87" i="2"/>
  <c r="CF87" i="2"/>
  <c r="CG87" i="2"/>
  <c r="CH87" i="2"/>
  <c r="CI87" i="2"/>
  <c r="CJ87" i="2"/>
  <c r="CK87" i="2"/>
  <c r="CL87" i="2"/>
  <c r="CM87" i="2"/>
  <c r="CN87" i="2"/>
  <c r="CO87" i="2"/>
  <c r="CP87" i="2"/>
  <c r="CQ87" i="2"/>
  <c r="CR87" i="2"/>
  <c r="BP88" i="2"/>
  <c r="BQ88" i="2"/>
  <c r="BR88" i="2"/>
  <c r="BS88" i="2"/>
  <c r="BT88" i="2"/>
  <c r="BU88" i="2"/>
  <c r="BV88" i="2"/>
  <c r="BW88" i="2"/>
  <c r="BX88" i="2"/>
  <c r="BY88" i="2"/>
  <c r="BZ88" i="2"/>
  <c r="CA88" i="2"/>
  <c r="CB88" i="2"/>
  <c r="CC88" i="2"/>
  <c r="CD88" i="2"/>
  <c r="CE88" i="2"/>
  <c r="CF88" i="2"/>
  <c r="CG88" i="2"/>
  <c r="CH88" i="2"/>
  <c r="CI88" i="2"/>
  <c r="CJ88" i="2"/>
  <c r="CK88" i="2"/>
  <c r="CL88" i="2"/>
  <c r="CM88" i="2"/>
  <c r="CN88" i="2"/>
  <c r="CO88" i="2"/>
  <c r="CP88" i="2"/>
  <c r="CQ88" i="2"/>
  <c r="CR88" i="2"/>
  <c r="BP89" i="2"/>
  <c r="BQ89" i="2"/>
  <c r="BR89" i="2"/>
  <c r="BS89" i="2"/>
  <c r="BT89" i="2"/>
  <c r="BU89" i="2"/>
  <c r="BV89" i="2"/>
  <c r="BW89" i="2"/>
  <c r="BX89" i="2"/>
  <c r="BY89" i="2"/>
  <c r="BZ89" i="2"/>
  <c r="CA89" i="2"/>
  <c r="CB89" i="2"/>
  <c r="CC89" i="2"/>
  <c r="CD89" i="2"/>
  <c r="CE89" i="2"/>
  <c r="CF89" i="2"/>
  <c r="CG89" i="2"/>
  <c r="CH89" i="2"/>
  <c r="CI89" i="2"/>
  <c r="CJ89" i="2"/>
  <c r="CK89" i="2"/>
  <c r="CL89" i="2"/>
  <c r="CM89" i="2"/>
  <c r="CN89" i="2"/>
  <c r="CO89" i="2"/>
  <c r="CP89" i="2"/>
  <c r="CQ89" i="2"/>
  <c r="CR89" i="2"/>
  <c r="BP90" i="2"/>
  <c r="BQ90" i="2"/>
  <c r="BR90" i="2"/>
  <c r="BS90" i="2"/>
  <c r="BT90" i="2"/>
  <c r="BU90" i="2"/>
  <c r="BV90" i="2"/>
  <c r="BW90" i="2"/>
  <c r="BX90" i="2"/>
  <c r="BY90" i="2"/>
  <c r="BZ90" i="2"/>
  <c r="CA90" i="2"/>
  <c r="CB90" i="2"/>
  <c r="CC90" i="2"/>
  <c r="CD90" i="2"/>
  <c r="CE90" i="2"/>
  <c r="CF90" i="2"/>
  <c r="CG90" i="2"/>
  <c r="CH90" i="2"/>
  <c r="CI90" i="2"/>
  <c r="CJ90" i="2"/>
  <c r="CK90" i="2"/>
  <c r="CL90" i="2"/>
  <c r="CM90" i="2"/>
  <c r="CN90" i="2"/>
  <c r="CO90" i="2"/>
  <c r="CP90" i="2"/>
  <c r="CQ90" i="2"/>
  <c r="CR90" i="2"/>
  <c r="BP91" i="2"/>
  <c r="BQ91" i="2"/>
  <c r="BR91" i="2"/>
  <c r="BS91" i="2"/>
  <c r="BT91" i="2"/>
  <c r="BU91" i="2"/>
  <c r="BV91" i="2"/>
  <c r="BW91" i="2"/>
  <c r="BX91" i="2"/>
  <c r="BY91" i="2"/>
  <c r="BZ91" i="2"/>
  <c r="CA91" i="2"/>
  <c r="CB91" i="2"/>
  <c r="CC91" i="2"/>
  <c r="CD91" i="2"/>
  <c r="CE91" i="2"/>
  <c r="CF91" i="2"/>
  <c r="CG91" i="2"/>
  <c r="CH91" i="2"/>
  <c r="CI91" i="2"/>
  <c r="CJ91" i="2"/>
  <c r="CK91" i="2"/>
  <c r="CL91" i="2"/>
  <c r="CM91" i="2"/>
  <c r="CN91" i="2"/>
  <c r="CO91" i="2"/>
  <c r="CP91" i="2"/>
  <c r="CQ91" i="2"/>
  <c r="CR91" i="2"/>
  <c r="BP92" i="2"/>
  <c r="BQ92" i="2"/>
  <c r="BR92" i="2"/>
  <c r="BS92" i="2"/>
  <c r="BT92" i="2"/>
  <c r="BU92" i="2"/>
  <c r="BV92" i="2"/>
  <c r="BW92" i="2"/>
  <c r="BX92" i="2"/>
  <c r="BY92" i="2"/>
  <c r="BZ92" i="2"/>
  <c r="CA92" i="2"/>
  <c r="CB92" i="2"/>
  <c r="CC92" i="2"/>
  <c r="CD92" i="2"/>
  <c r="CE92" i="2"/>
  <c r="CF92" i="2"/>
  <c r="CG92" i="2"/>
  <c r="CH92" i="2"/>
  <c r="CI92" i="2"/>
  <c r="CJ92" i="2"/>
  <c r="CK92" i="2"/>
  <c r="CL92" i="2"/>
  <c r="CM92" i="2"/>
  <c r="CN92" i="2"/>
  <c r="CO92" i="2"/>
  <c r="CP92" i="2"/>
  <c r="CQ92" i="2"/>
  <c r="CR92" i="2"/>
  <c r="BP93" i="2"/>
  <c r="BQ93" i="2"/>
  <c r="BR93" i="2"/>
  <c r="BS93" i="2"/>
  <c r="BT93" i="2"/>
  <c r="BU93" i="2"/>
  <c r="BV93" i="2"/>
  <c r="BW93" i="2"/>
  <c r="BX93" i="2"/>
  <c r="BY93" i="2"/>
  <c r="BZ93" i="2"/>
  <c r="CA93" i="2"/>
  <c r="CB93" i="2"/>
  <c r="CC93" i="2"/>
  <c r="CD93" i="2"/>
  <c r="CE93" i="2"/>
  <c r="CF93" i="2"/>
  <c r="CG93" i="2"/>
  <c r="CH93" i="2"/>
  <c r="CI93" i="2"/>
  <c r="CJ93" i="2"/>
  <c r="CK93" i="2"/>
  <c r="CL93" i="2"/>
  <c r="CM93" i="2"/>
  <c r="CN93" i="2"/>
  <c r="CO93" i="2"/>
  <c r="CP93" i="2"/>
  <c r="CQ93" i="2"/>
  <c r="CR93" i="2"/>
  <c r="BP94" i="2"/>
  <c r="BQ94" i="2"/>
  <c r="BR94" i="2"/>
  <c r="BS94" i="2"/>
  <c r="BT94" i="2"/>
  <c r="BU94" i="2"/>
  <c r="BV94" i="2"/>
  <c r="BW94" i="2"/>
  <c r="BX94" i="2"/>
  <c r="BY94" i="2"/>
  <c r="BZ94" i="2"/>
  <c r="CA94" i="2"/>
  <c r="CB94" i="2"/>
  <c r="CC94" i="2"/>
  <c r="CD94" i="2"/>
  <c r="CE94" i="2"/>
  <c r="CF94" i="2"/>
  <c r="CG94" i="2"/>
  <c r="CH94" i="2"/>
  <c r="CI94" i="2"/>
  <c r="CJ94" i="2"/>
  <c r="CK94" i="2"/>
  <c r="CL94" i="2"/>
  <c r="CM94" i="2"/>
  <c r="CN94" i="2"/>
  <c r="CO94" i="2"/>
  <c r="CP94" i="2"/>
  <c r="CQ94" i="2"/>
  <c r="CR94" i="2"/>
  <c r="BP95" i="2"/>
  <c r="BQ95" i="2"/>
  <c r="BR95" i="2"/>
  <c r="BS95" i="2"/>
  <c r="BT95" i="2"/>
  <c r="BU95" i="2"/>
  <c r="BV95" i="2"/>
  <c r="BW95" i="2"/>
  <c r="BX95" i="2"/>
  <c r="BY95" i="2"/>
  <c r="BZ95" i="2"/>
  <c r="CA95" i="2"/>
  <c r="CB95" i="2"/>
  <c r="CC95" i="2"/>
  <c r="CD95" i="2"/>
  <c r="CE95" i="2"/>
  <c r="CF95" i="2"/>
  <c r="CG95" i="2"/>
  <c r="CH95" i="2"/>
  <c r="CI95" i="2"/>
  <c r="CJ95" i="2"/>
  <c r="CK95" i="2"/>
  <c r="CL95" i="2"/>
  <c r="CM95" i="2"/>
  <c r="CN95" i="2"/>
  <c r="CO95" i="2"/>
  <c r="CP95" i="2"/>
  <c r="CQ95" i="2"/>
  <c r="CR95"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BP97" i="2"/>
  <c r="BQ97" i="2"/>
  <c r="BR97" i="2"/>
  <c r="BS97" i="2"/>
  <c r="BT97" i="2"/>
  <c r="BU97" i="2"/>
  <c r="BV97" i="2"/>
  <c r="BW97" i="2"/>
  <c r="BX97" i="2"/>
  <c r="BY97" i="2"/>
  <c r="BZ97" i="2"/>
  <c r="CA97" i="2"/>
  <c r="CB97" i="2"/>
  <c r="CC97" i="2"/>
  <c r="CD97" i="2"/>
  <c r="CE97" i="2"/>
  <c r="CF97" i="2"/>
  <c r="CG97" i="2"/>
  <c r="CH97" i="2"/>
  <c r="CI97" i="2"/>
  <c r="CJ97" i="2"/>
  <c r="CK97" i="2"/>
  <c r="CL97" i="2"/>
  <c r="CM97" i="2"/>
  <c r="CN97" i="2"/>
  <c r="CO97" i="2"/>
  <c r="CP97" i="2"/>
  <c r="CQ97" i="2"/>
  <c r="CR97" i="2"/>
  <c r="BP98" i="2"/>
  <c r="BQ98" i="2"/>
  <c r="BR98" i="2"/>
  <c r="BS98" i="2"/>
  <c r="BT98" i="2"/>
  <c r="BU98" i="2"/>
  <c r="BV98" i="2"/>
  <c r="BW98" i="2"/>
  <c r="BX98" i="2"/>
  <c r="BY98" i="2"/>
  <c r="BZ98" i="2"/>
  <c r="CA98" i="2"/>
  <c r="CB98" i="2"/>
  <c r="CC98" i="2"/>
  <c r="CD98" i="2"/>
  <c r="CE98" i="2"/>
  <c r="CF98" i="2"/>
  <c r="CG98" i="2"/>
  <c r="CH98" i="2"/>
  <c r="CI98" i="2"/>
  <c r="CJ98" i="2"/>
  <c r="CK98" i="2"/>
  <c r="CL98" i="2"/>
  <c r="CM98" i="2"/>
  <c r="CN98" i="2"/>
  <c r="CO98" i="2"/>
  <c r="CP98" i="2"/>
  <c r="CQ98" i="2"/>
  <c r="CR98" i="2"/>
  <c r="BP99" i="2"/>
  <c r="BQ99" i="2"/>
  <c r="BR99" i="2"/>
  <c r="BS99" i="2"/>
  <c r="BT99" i="2"/>
  <c r="BU99" i="2"/>
  <c r="BV99" i="2"/>
  <c r="BW99" i="2"/>
  <c r="BX99" i="2"/>
  <c r="BY99" i="2"/>
  <c r="BZ99" i="2"/>
  <c r="CA99" i="2"/>
  <c r="CB99" i="2"/>
  <c r="CC99" i="2"/>
  <c r="CD99" i="2"/>
  <c r="CE99" i="2"/>
  <c r="CF99" i="2"/>
  <c r="CG99" i="2"/>
  <c r="CH99" i="2"/>
  <c r="CI99" i="2"/>
  <c r="CJ99" i="2"/>
  <c r="CK99" i="2"/>
  <c r="CL99" i="2"/>
  <c r="CM99" i="2"/>
  <c r="CN99" i="2"/>
  <c r="CO99" i="2"/>
  <c r="CP99" i="2"/>
  <c r="CQ99" i="2"/>
  <c r="CR99" i="2"/>
  <c r="BO80" i="2"/>
  <c r="BO81" i="2"/>
  <c r="BO82" i="2"/>
  <c r="BO83" i="2"/>
  <c r="BO84" i="2"/>
  <c r="BO85" i="2"/>
  <c r="BO86" i="2"/>
  <c r="BO87" i="2"/>
  <c r="BO88" i="2"/>
  <c r="BO89" i="2"/>
  <c r="BO90" i="2"/>
  <c r="BO91" i="2"/>
  <c r="BO92" i="2"/>
  <c r="BO93" i="2"/>
  <c r="BO94" i="2"/>
  <c r="BO95" i="2"/>
  <c r="BO96" i="2"/>
  <c r="BO97" i="2"/>
  <c r="BO98" i="2"/>
  <c r="BO99" i="2"/>
  <c r="BO79" i="2"/>
  <c r="BP55" i="2"/>
  <c r="BQ55" i="2"/>
  <c r="BR55" i="2"/>
  <c r="BS55" i="2"/>
  <c r="BT55" i="2"/>
  <c r="BU55" i="2"/>
  <c r="BV55" i="2"/>
  <c r="BW55" i="2"/>
  <c r="BX55" i="2"/>
  <c r="BY55" i="2"/>
  <c r="BZ55" i="2"/>
  <c r="CA55" i="2"/>
  <c r="CB55" i="2"/>
  <c r="CC55" i="2"/>
  <c r="CD55" i="2"/>
  <c r="CE55" i="2"/>
  <c r="CF55" i="2"/>
  <c r="CG55" i="2"/>
  <c r="CH55" i="2"/>
  <c r="CI55" i="2"/>
  <c r="CJ55" i="2"/>
  <c r="CK55" i="2"/>
  <c r="CL55" i="2"/>
  <c r="CM55" i="2"/>
  <c r="CN55" i="2"/>
  <c r="CO55" i="2"/>
  <c r="CP55" i="2"/>
  <c r="CQ55" i="2"/>
  <c r="CR55" i="2"/>
  <c r="BP56" i="2"/>
  <c r="BQ56" i="2"/>
  <c r="BR56" i="2"/>
  <c r="BS56" i="2"/>
  <c r="BT56" i="2"/>
  <c r="BU56" i="2"/>
  <c r="BV56" i="2"/>
  <c r="BW56" i="2"/>
  <c r="BX56" i="2"/>
  <c r="BY56" i="2"/>
  <c r="BZ56" i="2"/>
  <c r="CA56" i="2"/>
  <c r="CB56" i="2"/>
  <c r="CC56" i="2"/>
  <c r="CD56" i="2"/>
  <c r="CE56" i="2"/>
  <c r="CF56" i="2"/>
  <c r="CG56" i="2"/>
  <c r="CH56" i="2"/>
  <c r="CI56" i="2"/>
  <c r="CJ56" i="2"/>
  <c r="CK56" i="2"/>
  <c r="CL56" i="2"/>
  <c r="CM56" i="2"/>
  <c r="CN56" i="2"/>
  <c r="CO56" i="2"/>
  <c r="CP56" i="2"/>
  <c r="CQ56" i="2"/>
  <c r="CR56" i="2"/>
  <c r="BP57" i="2"/>
  <c r="BQ57" i="2"/>
  <c r="BR57" i="2"/>
  <c r="BS57" i="2"/>
  <c r="BT57" i="2"/>
  <c r="BU57" i="2"/>
  <c r="BV57" i="2"/>
  <c r="BW57" i="2"/>
  <c r="BX57" i="2"/>
  <c r="BY57" i="2"/>
  <c r="BZ57" i="2"/>
  <c r="CA57" i="2"/>
  <c r="CB57" i="2"/>
  <c r="CC57" i="2"/>
  <c r="CD57" i="2"/>
  <c r="CE57" i="2"/>
  <c r="CF57" i="2"/>
  <c r="CG57" i="2"/>
  <c r="CH57" i="2"/>
  <c r="CI57" i="2"/>
  <c r="CJ57" i="2"/>
  <c r="CK57" i="2"/>
  <c r="CL57" i="2"/>
  <c r="CM57" i="2"/>
  <c r="CN57" i="2"/>
  <c r="CO57" i="2"/>
  <c r="CP57" i="2"/>
  <c r="CQ57" i="2"/>
  <c r="CR57" i="2"/>
  <c r="BP58" i="2"/>
  <c r="BQ58" i="2"/>
  <c r="BR58" i="2"/>
  <c r="BS58" i="2"/>
  <c r="BT58" i="2"/>
  <c r="BU58" i="2"/>
  <c r="BV58" i="2"/>
  <c r="BW58" i="2"/>
  <c r="BX58" i="2"/>
  <c r="BY58" i="2"/>
  <c r="BZ58" i="2"/>
  <c r="CA58" i="2"/>
  <c r="CB58" i="2"/>
  <c r="CC58" i="2"/>
  <c r="CD58" i="2"/>
  <c r="CE58" i="2"/>
  <c r="CF58" i="2"/>
  <c r="CG58" i="2"/>
  <c r="CH58" i="2"/>
  <c r="CI58" i="2"/>
  <c r="CJ58" i="2"/>
  <c r="CK58" i="2"/>
  <c r="CL58" i="2"/>
  <c r="CM58" i="2"/>
  <c r="CN58" i="2"/>
  <c r="CO58" i="2"/>
  <c r="CP58" i="2"/>
  <c r="CQ58" i="2"/>
  <c r="CR58" i="2"/>
  <c r="BP59" i="2"/>
  <c r="BQ59" i="2"/>
  <c r="BR59" i="2"/>
  <c r="BS59" i="2"/>
  <c r="BT59" i="2"/>
  <c r="BU59" i="2"/>
  <c r="BV59" i="2"/>
  <c r="BW59" i="2"/>
  <c r="BX59" i="2"/>
  <c r="BY59" i="2"/>
  <c r="BZ59" i="2"/>
  <c r="CA59" i="2"/>
  <c r="CB59" i="2"/>
  <c r="CC59" i="2"/>
  <c r="CD59" i="2"/>
  <c r="CE59" i="2"/>
  <c r="CF59" i="2"/>
  <c r="CG59" i="2"/>
  <c r="CH59" i="2"/>
  <c r="CI59" i="2"/>
  <c r="CJ59" i="2"/>
  <c r="CK59" i="2"/>
  <c r="CL59" i="2"/>
  <c r="CM59" i="2"/>
  <c r="CN59" i="2"/>
  <c r="CO59" i="2"/>
  <c r="CP59" i="2"/>
  <c r="CQ59" i="2"/>
  <c r="CR59" i="2"/>
  <c r="BP60" i="2"/>
  <c r="BQ60" i="2"/>
  <c r="BR60" i="2"/>
  <c r="BS60" i="2"/>
  <c r="BT60" i="2"/>
  <c r="BU60" i="2"/>
  <c r="BV60" i="2"/>
  <c r="BW60" i="2"/>
  <c r="BX60" i="2"/>
  <c r="BY60" i="2"/>
  <c r="BZ60" i="2"/>
  <c r="CA60" i="2"/>
  <c r="CB60" i="2"/>
  <c r="CC60" i="2"/>
  <c r="CD60" i="2"/>
  <c r="CE60" i="2"/>
  <c r="CF60" i="2"/>
  <c r="CG60" i="2"/>
  <c r="CH60" i="2"/>
  <c r="CI60" i="2"/>
  <c r="CJ60" i="2"/>
  <c r="CK60" i="2"/>
  <c r="CL60" i="2"/>
  <c r="CM60" i="2"/>
  <c r="CN60" i="2"/>
  <c r="CO60" i="2"/>
  <c r="CP60" i="2"/>
  <c r="CQ60" i="2"/>
  <c r="CR60" i="2"/>
  <c r="BP61" i="2"/>
  <c r="BQ61" i="2"/>
  <c r="BR61" i="2"/>
  <c r="BS61" i="2"/>
  <c r="BT61" i="2"/>
  <c r="BU61" i="2"/>
  <c r="BV61" i="2"/>
  <c r="BW61" i="2"/>
  <c r="BX61" i="2"/>
  <c r="BY61" i="2"/>
  <c r="BZ61" i="2"/>
  <c r="CA61" i="2"/>
  <c r="CB61" i="2"/>
  <c r="CC61" i="2"/>
  <c r="CD61" i="2"/>
  <c r="CE61" i="2"/>
  <c r="CF61" i="2"/>
  <c r="CG61" i="2"/>
  <c r="CH61" i="2"/>
  <c r="CI61" i="2"/>
  <c r="CJ61" i="2"/>
  <c r="CK61" i="2"/>
  <c r="CL61" i="2"/>
  <c r="CM61" i="2"/>
  <c r="CN61" i="2"/>
  <c r="CO61" i="2"/>
  <c r="CP61" i="2"/>
  <c r="CQ61" i="2"/>
  <c r="CR61" i="2"/>
  <c r="BP62" i="2"/>
  <c r="BQ62" i="2"/>
  <c r="BR62" i="2"/>
  <c r="BS62" i="2"/>
  <c r="BT62" i="2"/>
  <c r="BU62" i="2"/>
  <c r="BV62" i="2"/>
  <c r="BW62" i="2"/>
  <c r="BX62" i="2"/>
  <c r="BY62" i="2"/>
  <c r="BZ62" i="2"/>
  <c r="CA62" i="2"/>
  <c r="CB62" i="2"/>
  <c r="CC62" i="2"/>
  <c r="CD62" i="2"/>
  <c r="CE62" i="2"/>
  <c r="CF62" i="2"/>
  <c r="CG62" i="2"/>
  <c r="CH62" i="2"/>
  <c r="CI62" i="2"/>
  <c r="CJ62" i="2"/>
  <c r="CK62" i="2"/>
  <c r="CL62" i="2"/>
  <c r="CM62" i="2"/>
  <c r="CN62" i="2"/>
  <c r="CO62" i="2"/>
  <c r="CP62" i="2"/>
  <c r="CQ62" i="2"/>
  <c r="CR62" i="2"/>
  <c r="BP63" i="2"/>
  <c r="BQ63" i="2"/>
  <c r="BR63" i="2"/>
  <c r="BS63" i="2"/>
  <c r="BT63" i="2"/>
  <c r="BU63" i="2"/>
  <c r="BV63" i="2"/>
  <c r="BW63" i="2"/>
  <c r="BX63" i="2"/>
  <c r="BY63" i="2"/>
  <c r="BZ63" i="2"/>
  <c r="CA63" i="2"/>
  <c r="CB63" i="2"/>
  <c r="CC63" i="2"/>
  <c r="CD63" i="2"/>
  <c r="CE63" i="2"/>
  <c r="CF63" i="2"/>
  <c r="CG63" i="2"/>
  <c r="CH63" i="2"/>
  <c r="CI63" i="2"/>
  <c r="CJ63" i="2"/>
  <c r="CK63" i="2"/>
  <c r="CL63" i="2"/>
  <c r="CM63" i="2"/>
  <c r="CN63" i="2"/>
  <c r="CO63" i="2"/>
  <c r="CP63" i="2"/>
  <c r="CQ63" i="2"/>
  <c r="CR63" i="2"/>
  <c r="BP64" i="2"/>
  <c r="BQ64" i="2"/>
  <c r="BR64" i="2"/>
  <c r="BS64" i="2"/>
  <c r="BT64" i="2"/>
  <c r="BU64" i="2"/>
  <c r="BV64" i="2"/>
  <c r="BW64" i="2"/>
  <c r="BX64" i="2"/>
  <c r="BY64" i="2"/>
  <c r="BZ64" i="2"/>
  <c r="CA64" i="2"/>
  <c r="CB64" i="2"/>
  <c r="CC64" i="2"/>
  <c r="CD64" i="2"/>
  <c r="CE64" i="2"/>
  <c r="CF64" i="2"/>
  <c r="CG64" i="2"/>
  <c r="CH64" i="2"/>
  <c r="CI64" i="2"/>
  <c r="CJ64" i="2"/>
  <c r="CK64" i="2"/>
  <c r="CL64" i="2"/>
  <c r="CM64" i="2"/>
  <c r="CN64" i="2"/>
  <c r="CO64" i="2"/>
  <c r="CP64" i="2"/>
  <c r="CQ64" i="2"/>
  <c r="CR64" i="2"/>
  <c r="BP65" i="2"/>
  <c r="BQ65" i="2"/>
  <c r="BR65" i="2"/>
  <c r="BS65" i="2"/>
  <c r="BT65" i="2"/>
  <c r="BU65" i="2"/>
  <c r="BV65" i="2"/>
  <c r="BW65" i="2"/>
  <c r="BX65" i="2"/>
  <c r="BY65" i="2"/>
  <c r="BZ65" i="2"/>
  <c r="CA65" i="2"/>
  <c r="CB65" i="2"/>
  <c r="CC65" i="2"/>
  <c r="CD65" i="2"/>
  <c r="CE65" i="2"/>
  <c r="CF65" i="2"/>
  <c r="CG65" i="2"/>
  <c r="CH65" i="2"/>
  <c r="CI65" i="2"/>
  <c r="CJ65" i="2"/>
  <c r="CK65" i="2"/>
  <c r="CL65" i="2"/>
  <c r="CM65" i="2"/>
  <c r="CN65" i="2"/>
  <c r="CO65" i="2"/>
  <c r="CP65" i="2"/>
  <c r="CQ65" i="2"/>
  <c r="CR65" i="2"/>
  <c r="BP66" i="2"/>
  <c r="BQ66" i="2"/>
  <c r="BR66" i="2"/>
  <c r="BS66" i="2"/>
  <c r="BT66" i="2"/>
  <c r="BU66" i="2"/>
  <c r="BV66" i="2"/>
  <c r="BW66" i="2"/>
  <c r="BX66" i="2"/>
  <c r="BY66" i="2"/>
  <c r="BZ66" i="2"/>
  <c r="CA66" i="2"/>
  <c r="CB66" i="2"/>
  <c r="CC66" i="2"/>
  <c r="CD66" i="2"/>
  <c r="CE66" i="2"/>
  <c r="CF66" i="2"/>
  <c r="CG66" i="2"/>
  <c r="CH66" i="2"/>
  <c r="CI66" i="2"/>
  <c r="CJ66" i="2"/>
  <c r="CK66" i="2"/>
  <c r="CL66" i="2"/>
  <c r="CM66" i="2"/>
  <c r="CN66" i="2"/>
  <c r="CO66" i="2"/>
  <c r="CP66" i="2"/>
  <c r="CQ66" i="2"/>
  <c r="CR66" i="2"/>
  <c r="BP67" i="2"/>
  <c r="BQ67" i="2"/>
  <c r="BR67" i="2"/>
  <c r="BS67" i="2"/>
  <c r="BT67" i="2"/>
  <c r="BU67" i="2"/>
  <c r="BV67" i="2"/>
  <c r="BW67" i="2"/>
  <c r="BX67" i="2"/>
  <c r="BY67" i="2"/>
  <c r="BZ67" i="2"/>
  <c r="CA67" i="2"/>
  <c r="CB67" i="2"/>
  <c r="CC67" i="2"/>
  <c r="CD67" i="2"/>
  <c r="CE67" i="2"/>
  <c r="CF67" i="2"/>
  <c r="CG67" i="2"/>
  <c r="CH67" i="2"/>
  <c r="CI67" i="2"/>
  <c r="CJ67" i="2"/>
  <c r="CK67" i="2"/>
  <c r="CL67" i="2"/>
  <c r="CM67" i="2"/>
  <c r="CN67" i="2"/>
  <c r="CO67" i="2"/>
  <c r="CP67" i="2"/>
  <c r="CQ67" i="2"/>
  <c r="CR67" i="2"/>
  <c r="BP68" i="2"/>
  <c r="BQ68" i="2"/>
  <c r="BR68" i="2"/>
  <c r="BS68" i="2"/>
  <c r="BT68" i="2"/>
  <c r="BU68" i="2"/>
  <c r="BV68" i="2"/>
  <c r="BW68" i="2"/>
  <c r="BX68" i="2"/>
  <c r="BY68" i="2"/>
  <c r="BZ68" i="2"/>
  <c r="CA68" i="2"/>
  <c r="CB68" i="2"/>
  <c r="CC68" i="2"/>
  <c r="CD68" i="2"/>
  <c r="CE68" i="2"/>
  <c r="CF68" i="2"/>
  <c r="CG68" i="2"/>
  <c r="CH68" i="2"/>
  <c r="CI68" i="2"/>
  <c r="CJ68" i="2"/>
  <c r="CK68" i="2"/>
  <c r="CL68" i="2"/>
  <c r="CM68" i="2"/>
  <c r="CN68" i="2"/>
  <c r="CO68" i="2"/>
  <c r="CP68" i="2"/>
  <c r="CQ68" i="2"/>
  <c r="CR68" i="2"/>
  <c r="BP69" i="2"/>
  <c r="BQ69" i="2"/>
  <c r="BR69" i="2"/>
  <c r="BS69" i="2"/>
  <c r="BT69" i="2"/>
  <c r="BU69" i="2"/>
  <c r="BV69" i="2"/>
  <c r="BW69" i="2"/>
  <c r="BX69" i="2"/>
  <c r="BY69" i="2"/>
  <c r="BZ69" i="2"/>
  <c r="CA69" i="2"/>
  <c r="CB69" i="2"/>
  <c r="CC69" i="2"/>
  <c r="CD69" i="2"/>
  <c r="CE69" i="2"/>
  <c r="CF69" i="2"/>
  <c r="CG69" i="2"/>
  <c r="CH69" i="2"/>
  <c r="CI69" i="2"/>
  <c r="CJ69" i="2"/>
  <c r="CK69" i="2"/>
  <c r="CL69" i="2"/>
  <c r="CM69" i="2"/>
  <c r="CN69" i="2"/>
  <c r="CO69" i="2"/>
  <c r="CP69" i="2"/>
  <c r="CQ69" i="2"/>
  <c r="CR69" i="2"/>
  <c r="BP70" i="2"/>
  <c r="BQ70" i="2"/>
  <c r="BR70" i="2"/>
  <c r="BS70" i="2"/>
  <c r="BT70" i="2"/>
  <c r="BU70" i="2"/>
  <c r="BV70" i="2"/>
  <c r="BW70" i="2"/>
  <c r="BX70" i="2"/>
  <c r="BY70" i="2"/>
  <c r="BZ70" i="2"/>
  <c r="CA70" i="2"/>
  <c r="CB70" i="2"/>
  <c r="CC70" i="2"/>
  <c r="CD70" i="2"/>
  <c r="CE70" i="2"/>
  <c r="CF70" i="2"/>
  <c r="CG70" i="2"/>
  <c r="CH70" i="2"/>
  <c r="CI70" i="2"/>
  <c r="CJ70" i="2"/>
  <c r="CK70" i="2"/>
  <c r="CL70" i="2"/>
  <c r="CM70" i="2"/>
  <c r="CN70" i="2"/>
  <c r="CO70" i="2"/>
  <c r="CP70" i="2"/>
  <c r="CQ70" i="2"/>
  <c r="CR70" i="2"/>
  <c r="BP71" i="2"/>
  <c r="BQ71" i="2"/>
  <c r="BR71" i="2"/>
  <c r="BS71" i="2"/>
  <c r="BT71" i="2"/>
  <c r="BU71" i="2"/>
  <c r="BV71" i="2"/>
  <c r="BW71" i="2"/>
  <c r="BX71" i="2"/>
  <c r="BY71" i="2"/>
  <c r="BZ71" i="2"/>
  <c r="CA71" i="2"/>
  <c r="CB71" i="2"/>
  <c r="CC71" i="2"/>
  <c r="CD71" i="2"/>
  <c r="CE71" i="2"/>
  <c r="CF71" i="2"/>
  <c r="CG71" i="2"/>
  <c r="CH71" i="2"/>
  <c r="CI71" i="2"/>
  <c r="CJ71" i="2"/>
  <c r="CK71" i="2"/>
  <c r="CL71" i="2"/>
  <c r="CM71" i="2"/>
  <c r="CN71" i="2"/>
  <c r="CO71" i="2"/>
  <c r="CP71" i="2"/>
  <c r="CQ71" i="2"/>
  <c r="CR71" i="2"/>
  <c r="BP72" i="2"/>
  <c r="BQ72" i="2"/>
  <c r="BR72" i="2"/>
  <c r="BS72" i="2"/>
  <c r="BT72" i="2"/>
  <c r="BU72" i="2"/>
  <c r="BV72" i="2"/>
  <c r="BW72" i="2"/>
  <c r="BX72" i="2"/>
  <c r="BY72" i="2"/>
  <c r="BZ72" i="2"/>
  <c r="CA72" i="2"/>
  <c r="CB72" i="2"/>
  <c r="CC72" i="2"/>
  <c r="CD72" i="2"/>
  <c r="CE72" i="2"/>
  <c r="CF72" i="2"/>
  <c r="CG72" i="2"/>
  <c r="CH72" i="2"/>
  <c r="CI72" i="2"/>
  <c r="CJ72" i="2"/>
  <c r="CK72" i="2"/>
  <c r="CL72" i="2"/>
  <c r="CM72" i="2"/>
  <c r="CN72" i="2"/>
  <c r="CO72" i="2"/>
  <c r="CP72" i="2"/>
  <c r="CQ72" i="2"/>
  <c r="CR72" i="2"/>
  <c r="BP73" i="2"/>
  <c r="BQ73" i="2"/>
  <c r="BR73" i="2"/>
  <c r="BS73" i="2"/>
  <c r="BT73" i="2"/>
  <c r="BU73" i="2"/>
  <c r="BV73" i="2"/>
  <c r="BW73" i="2"/>
  <c r="BX73" i="2"/>
  <c r="BY73" i="2"/>
  <c r="BZ73" i="2"/>
  <c r="CA73" i="2"/>
  <c r="CB73" i="2"/>
  <c r="CC73" i="2"/>
  <c r="CD73" i="2"/>
  <c r="CE73" i="2"/>
  <c r="CF73" i="2"/>
  <c r="CG73" i="2"/>
  <c r="CH73" i="2"/>
  <c r="CI73" i="2"/>
  <c r="CJ73" i="2"/>
  <c r="CK73" i="2"/>
  <c r="CL73" i="2"/>
  <c r="CM73" i="2"/>
  <c r="CN73" i="2"/>
  <c r="CO73" i="2"/>
  <c r="CP73" i="2"/>
  <c r="CQ73" i="2"/>
  <c r="CR73" i="2"/>
  <c r="BP74" i="2"/>
  <c r="BQ74" i="2"/>
  <c r="BR74" i="2"/>
  <c r="BS74" i="2"/>
  <c r="BT74" i="2"/>
  <c r="BU74" i="2"/>
  <c r="BV74" i="2"/>
  <c r="BW74" i="2"/>
  <c r="BX74" i="2"/>
  <c r="BY74" i="2"/>
  <c r="BZ74" i="2"/>
  <c r="CA74" i="2"/>
  <c r="CB74" i="2"/>
  <c r="CC74" i="2"/>
  <c r="CD74" i="2"/>
  <c r="CE74" i="2"/>
  <c r="CF74" i="2"/>
  <c r="CG74" i="2"/>
  <c r="CH74" i="2"/>
  <c r="CI74" i="2"/>
  <c r="CJ74" i="2"/>
  <c r="CK74" i="2"/>
  <c r="CL74" i="2"/>
  <c r="CM74" i="2"/>
  <c r="CN74" i="2"/>
  <c r="CO74" i="2"/>
  <c r="CP74" i="2"/>
  <c r="CQ74" i="2"/>
  <c r="CR74" i="2"/>
  <c r="BP75" i="2"/>
  <c r="BQ75" i="2"/>
  <c r="BR75" i="2"/>
  <c r="BS75" i="2"/>
  <c r="BT75" i="2"/>
  <c r="BU75" i="2"/>
  <c r="BV75" i="2"/>
  <c r="BW75" i="2"/>
  <c r="BX75" i="2"/>
  <c r="BY75" i="2"/>
  <c r="BZ75" i="2"/>
  <c r="CA75" i="2"/>
  <c r="CB75" i="2"/>
  <c r="CC75" i="2"/>
  <c r="CD75" i="2"/>
  <c r="CE75" i="2"/>
  <c r="CF75" i="2"/>
  <c r="CG75" i="2"/>
  <c r="CH75" i="2"/>
  <c r="CI75" i="2"/>
  <c r="CJ75" i="2"/>
  <c r="CK75" i="2"/>
  <c r="CL75" i="2"/>
  <c r="CM75" i="2"/>
  <c r="CN75" i="2"/>
  <c r="CO75" i="2"/>
  <c r="CP75" i="2"/>
  <c r="CQ75" i="2"/>
  <c r="CR75" i="2"/>
  <c r="BO56" i="2"/>
  <c r="BO57" i="2"/>
  <c r="BO58" i="2"/>
  <c r="BO59" i="2"/>
  <c r="BO60" i="2"/>
  <c r="BO61" i="2"/>
  <c r="BO62" i="2"/>
  <c r="BO63" i="2"/>
  <c r="BO64" i="2"/>
  <c r="BO65" i="2"/>
  <c r="BO66" i="2"/>
  <c r="BO67" i="2"/>
  <c r="BO68" i="2"/>
  <c r="BO69" i="2"/>
  <c r="BO70" i="2"/>
  <c r="BO71" i="2"/>
  <c r="BO72" i="2"/>
  <c r="BO73" i="2"/>
  <c r="BO74" i="2"/>
  <c r="BO75" i="2"/>
  <c r="BO55" i="2"/>
  <c r="BP31" i="2"/>
  <c r="BQ31" i="2"/>
  <c r="BR31" i="2"/>
  <c r="BS31" i="2"/>
  <c r="BT31" i="2"/>
  <c r="BU31" i="2"/>
  <c r="BV31" i="2"/>
  <c r="BW31" i="2"/>
  <c r="BX31" i="2"/>
  <c r="BY31" i="2"/>
  <c r="BZ31" i="2"/>
  <c r="CA31" i="2"/>
  <c r="CB31" i="2"/>
  <c r="CC31" i="2"/>
  <c r="CD31" i="2"/>
  <c r="CE31" i="2"/>
  <c r="CF31" i="2"/>
  <c r="CG31" i="2"/>
  <c r="CH31" i="2"/>
  <c r="CI31" i="2"/>
  <c r="CJ31" i="2"/>
  <c r="CK31" i="2"/>
  <c r="CL31" i="2"/>
  <c r="CM31" i="2"/>
  <c r="CN31" i="2"/>
  <c r="CO31" i="2"/>
  <c r="CP31" i="2"/>
  <c r="CQ31" i="2"/>
  <c r="CR31"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BP33" i="2"/>
  <c r="BQ33" i="2"/>
  <c r="BR33" i="2"/>
  <c r="BS33" i="2"/>
  <c r="BT33" i="2"/>
  <c r="BU33" i="2"/>
  <c r="BV33" i="2"/>
  <c r="BW33" i="2"/>
  <c r="BX33" i="2"/>
  <c r="BY33" i="2"/>
  <c r="BZ33" i="2"/>
  <c r="CA33" i="2"/>
  <c r="CB33" i="2"/>
  <c r="CC33" i="2"/>
  <c r="CD33" i="2"/>
  <c r="CE33" i="2"/>
  <c r="CF33" i="2"/>
  <c r="CG33" i="2"/>
  <c r="CH33" i="2"/>
  <c r="CI33" i="2"/>
  <c r="CJ33" i="2"/>
  <c r="CK33" i="2"/>
  <c r="CL33" i="2"/>
  <c r="CM33" i="2"/>
  <c r="CN33" i="2"/>
  <c r="CO33" i="2"/>
  <c r="CP33" i="2"/>
  <c r="CQ33" i="2"/>
  <c r="CR33" i="2"/>
  <c r="BP34" i="2"/>
  <c r="BQ34" i="2"/>
  <c r="BR34" i="2"/>
  <c r="BS34" i="2"/>
  <c r="BT34" i="2"/>
  <c r="BU34" i="2"/>
  <c r="BV34" i="2"/>
  <c r="BW34" i="2"/>
  <c r="BX34" i="2"/>
  <c r="BY34" i="2"/>
  <c r="BZ34" i="2"/>
  <c r="CA34" i="2"/>
  <c r="CB34" i="2"/>
  <c r="CC34" i="2"/>
  <c r="CD34" i="2"/>
  <c r="CE34" i="2"/>
  <c r="CF34" i="2"/>
  <c r="CG34" i="2"/>
  <c r="CH34" i="2"/>
  <c r="CI34" i="2"/>
  <c r="CJ34" i="2"/>
  <c r="CK34" i="2"/>
  <c r="CL34" i="2"/>
  <c r="CM34" i="2"/>
  <c r="CN34" i="2"/>
  <c r="CO34" i="2"/>
  <c r="CP34" i="2"/>
  <c r="CQ34" i="2"/>
  <c r="CR34" i="2"/>
  <c r="BP35" i="2"/>
  <c r="BQ35" i="2"/>
  <c r="BR35" i="2"/>
  <c r="BS35" i="2"/>
  <c r="BT35" i="2"/>
  <c r="BU35" i="2"/>
  <c r="BV35" i="2"/>
  <c r="BW35" i="2"/>
  <c r="BX35" i="2"/>
  <c r="BY35" i="2"/>
  <c r="BZ35" i="2"/>
  <c r="CA35" i="2"/>
  <c r="CB35" i="2"/>
  <c r="CC35" i="2"/>
  <c r="CD35" i="2"/>
  <c r="CE35" i="2"/>
  <c r="CF35" i="2"/>
  <c r="CG35" i="2"/>
  <c r="CH35" i="2"/>
  <c r="CI35" i="2"/>
  <c r="CJ35" i="2"/>
  <c r="CK35" i="2"/>
  <c r="CL35" i="2"/>
  <c r="CM35" i="2"/>
  <c r="CN35" i="2"/>
  <c r="CO35" i="2"/>
  <c r="CP35" i="2"/>
  <c r="CQ35" i="2"/>
  <c r="CR35" i="2"/>
  <c r="BP36" i="2"/>
  <c r="BQ36" i="2"/>
  <c r="BR36" i="2"/>
  <c r="BS36" i="2"/>
  <c r="BT36" i="2"/>
  <c r="BU36" i="2"/>
  <c r="BV36" i="2"/>
  <c r="BW36" i="2"/>
  <c r="BX36" i="2"/>
  <c r="BY36" i="2"/>
  <c r="BZ36" i="2"/>
  <c r="CA36" i="2"/>
  <c r="CB36" i="2"/>
  <c r="CC36" i="2"/>
  <c r="CD36" i="2"/>
  <c r="CE36" i="2"/>
  <c r="CF36" i="2"/>
  <c r="CG36" i="2"/>
  <c r="CH36" i="2"/>
  <c r="CI36" i="2"/>
  <c r="CJ36" i="2"/>
  <c r="CK36" i="2"/>
  <c r="CL36" i="2"/>
  <c r="CM36" i="2"/>
  <c r="CN36" i="2"/>
  <c r="CO36" i="2"/>
  <c r="CP36" i="2"/>
  <c r="CQ36" i="2"/>
  <c r="CR36" i="2"/>
  <c r="BP37" i="2"/>
  <c r="BQ37" i="2"/>
  <c r="BR37" i="2"/>
  <c r="BS37" i="2"/>
  <c r="BT37" i="2"/>
  <c r="BU37" i="2"/>
  <c r="BV37" i="2"/>
  <c r="BW37" i="2"/>
  <c r="BX37" i="2"/>
  <c r="BY37" i="2"/>
  <c r="BZ37" i="2"/>
  <c r="CA37" i="2"/>
  <c r="CB37" i="2"/>
  <c r="CC37" i="2"/>
  <c r="CD37" i="2"/>
  <c r="CE37" i="2"/>
  <c r="CF37" i="2"/>
  <c r="CG37" i="2"/>
  <c r="CH37" i="2"/>
  <c r="CI37" i="2"/>
  <c r="CJ37" i="2"/>
  <c r="CK37" i="2"/>
  <c r="CL37" i="2"/>
  <c r="CM37" i="2"/>
  <c r="CN37" i="2"/>
  <c r="CO37" i="2"/>
  <c r="CP37" i="2"/>
  <c r="CQ37" i="2"/>
  <c r="CR37" i="2"/>
  <c r="BP38" i="2"/>
  <c r="BQ38" i="2"/>
  <c r="BR38" i="2"/>
  <c r="BS38" i="2"/>
  <c r="BT38" i="2"/>
  <c r="BU38" i="2"/>
  <c r="BV38" i="2"/>
  <c r="BW38" i="2"/>
  <c r="BX38" i="2"/>
  <c r="BY38" i="2"/>
  <c r="BZ38" i="2"/>
  <c r="CA38" i="2"/>
  <c r="CB38" i="2"/>
  <c r="CC38" i="2"/>
  <c r="CD38" i="2"/>
  <c r="CE38" i="2"/>
  <c r="CF38" i="2"/>
  <c r="CG38" i="2"/>
  <c r="CH38" i="2"/>
  <c r="CI38" i="2"/>
  <c r="CJ38" i="2"/>
  <c r="CK38" i="2"/>
  <c r="CL38" i="2"/>
  <c r="CM38" i="2"/>
  <c r="CN38" i="2"/>
  <c r="CO38" i="2"/>
  <c r="CP38" i="2"/>
  <c r="CQ38" i="2"/>
  <c r="CR38" i="2"/>
  <c r="BP39" i="2"/>
  <c r="BQ39" i="2"/>
  <c r="BR39" i="2"/>
  <c r="BS39" i="2"/>
  <c r="BT39" i="2"/>
  <c r="BU39" i="2"/>
  <c r="BV39" i="2"/>
  <c r="BW39" i="2"/>
  <c r="BX39" i="2"/>
  <c r="BY39" i="2"/>
  <c r="BZ39" i="2"/>
  <c r="CA39" i="2"/>
  <c r="CB39" i="2"/>
  <c r="CC39" i="2"/>
  <c r="CD39" i="2"/>
  <c r="CE39" i="2"/>
  <c r="CF39" i="2"/>
  <c r="CG39" i="2"/>
  <c r="CH39" i="2"/>
  <c r="CI39" i="2"/>
  <c r="CJ39" i="2"/>
  <c r="CK39" i="2"/>
  <c r="CL39" i="2"/>
  <c r="CM39" i="2"/>
  <c r="CN39" i="2"/>
  <c r="CO39" i="2"/>
  <c r="CP39" i="2"/>
  <c r="CQ39" i="2"/>
  <c r="CR39" i="2"/>
  <c r="BP40" i="2"/>
  <c r="BQ40" i="2"/>
  <c r="BR40" i="2"/>
  <c r="BS40" i="2"/>
  <c r="BT40" i="2"/>
  <c r="BU40" i="2"/>
  <c r="BV40" i="2"/>
  <c r="BW40" i="2"/>
  <c r="BX40" i="2"/>
  <c r="BY40" i="2"/>
  <c r="BZ40" i="2"/>
  <c r="CA40" i="2"/>
  <c r="CB40" i="2"/>
  <c r="CC40" i="2"/>
  <c r="CD40" i="2"/>
  <c r="CE40" i="2"/>
  <c r="CF40" i="2"/>
  <c r="CG40" i="2"/>
  <c r="CH40" i="2"/>
  <c r="CI40" i="2"/>
  <c r="CJ40" i="2"/>
  <c r="CK40" i="2"/>
  <c r="CL40" i="2"/>
  <c r="CM40" i="2"/>
  <c r="CN40" i="2"/>
  <c r="CO40" i="2"/>
  <c r="CP40" i="2"/>
  <c r="CQ40" i="2"/>
  <c r="CR40" i="2"/>
  <c r="BP41" i="2"/>
  <c r="BQ41" i="2"/>
  <c r="BR41" i="2"/>
  <c r="BS41" i="2"/>
  <c r="BT41" i="2"/>
  <c r="BU41" i="2"/>
  <c r="BV41" i="2"/>
  <c r="BW41" i="2"/>
  <c r="BX41" i="2"/>
  <c r="BY41" i="2"/>
  <c r="BZ41" i="2"/>
  <c r="CA41" i="2"/>
  <c r="CB41" i="2"/>
  <c r="CC41" i="2"/>
  <c r="CD41" i="2"/>
  <c r="CE41" i="2"/>
  <c r="CF41" i="2"/>
  <c r="CG41" i="2"/>
  <c r="CH41" i="2"/>
  <c r="CI41" i="2"/>
  <c r="CJ41" i="2"/>
  <c r="CK41" i="2"/>
  <c r="CL41" i="2"/>
  <c r="CM41" i="2"/>
  <c r="CN41" i="2"/>
  <c r="CO41" i="2"/>
  <c r="CP41" i="2"/>
  <c r="CQ41" i="2"/>
  <c r="CR41" i="2"/>
  <c r="BP42" i="2"/>
  <c r="BQ42" i="2"/>
  <c r="BR42" i="2"/>
  <c r="BS42" i="2"/>
  <c r="BT42" i="2"/>
  <c r="BU42" i="2"/>
  <c r="BV42" i="2"/>
  <c r="BW42" i="2"/>
  <c r="BX42" i="2"/>
  <c r="BY42" i="2"/>
  <c r="BZ42" i="2"/>
  <c r="CA42" i="2"/>
  <c r="CB42" i="2"/>
  <c r="CC42" i="2"/>
  <c r="CD42" i="2"/>
  <c r="CE42" i="2"/>
  <c r="CF42" i="2"/>
  <c r="CG42" i="2"/>
  <c r="CH42" i="2"/>
  <c r="CI42" i="2"/>
  <c r="CJ42" i="2"/>
  <c r="CK42" i="2"/>
  <c r="CL42" i="2"/>
  <c r="CM42" i="2"/>
  <c r="CN42" i="2"/>
  <c r="CO42" i="2"/>
  <c r="CP42" i="2"/>
  <c r="CQ42" i="2"/>
  <c r="CR42" i="2"/>
  <c r="BP43" i="2"/>
  <c r="BQ43" i="2"/>
  <c r="BR43" i="2"/>
  <c r="BS43" i="2"/>
  <c r="BT43" i="2"/>
  <c r="BU43" i="2"/>
  <c r="BV43" i="2"/>
  <c r="BW43" i="2"/>
  <c r="BX43" i="2"/>
  <c r="BY43" i="2"/>
  <c r="BZ43" i="2"/>
  <c r="CA43" i="2"/>
  <c r="CB43" i="2"/>
  <c r="CC43" i="2"/>
  <c r="CD43" i="2"/>
  <c r="CE43" i="2"/>
  <c r="CF43" i="2"/>
  <c r="CG43" i="2"/>
  <c r="CH43" i="2"/>
  <c r="CI43" i="2"/>
  <c r="CJ43" i="2"/>
  <c r="CK43" i="2"/>
  <c r="CL43" i="2"/>
  <c r="CM43" i="2"/>
  <c r="CN43" i="2"/>
  <c r="CO43" i="2"/>
  <c r="CP43" i="2"/>
  <c r="CQ43" i="2"/>
  <c r="CR43" i="2"/>
  <c r="BP44" i="2"/>
  <c r="BQ44" i="2"/>
  <c r="BR44" i="2"/>
  <c r="BS44" i="2"/>
  <c r="BT44" i="2"/>
  <c r="BU44" i="2"/>
  <c r="BV44" i="2"/>
  <c r="BW44" i="2"/>
  <c r="BX44" i="2"/>
  <c r="BY44" i="2"/>
  <c r="BZ44" i="2"/>
  <c r="CA44" i="2"/>
  <c r="CB44" i="2"/>
  <c r="CC44" i="2"/>
  <c r="CD44" i="2"/>
  <c r="CE44" i="2"/>
  <c r="CF44" i="2"/>
  <c r="CG44" i="2"/>
  <c r="CH44" i="2"/>
  <c r="CI44" i="2"/>
  <c r="CJ44" i="2"/>
  <c r="CK44" i="2"/>
  <c r="CL44" i="2"/>
  <c r="CM44" i="2"/>
  <c r="CN44" i="2"/>
  <c r="CO44" i="2"/>
  <c r="CP44" i="2"/>
  <c r="CQ44" i="2"/>
  <c r="CR44" i="2"/>
  <c r="BP45" i="2"/>
  <c r="BQ45" i="2"/>
  <c r="BR45" i="2"/>
  <c r="BS45" i="2"/>
  <c r="BT45" i="2"/>
  <c r="BU45" i="2"/>
  <c r="BV45" i="2"/>
  <c r="BW45" i="2"/>
  <c r="BX45" i="2"/>
  <c r="BY45" i="2"/>
  <c r="BZ45" i="2"/>
  <c r="CA45" i="2"/>
  <c r="CB45" i="2"/>
  <c r="CC45" i="2"/>
  <c r="CD45" i="2"/>
  <c r="CE45" i="2"/>
  <c r="CF45" i="2"/>
  <c r="CG45" i="2"/>
  <c r="CH45" i="2"/>
  <c r="CI45" i="2"/>
  <c r="CJ45" i="2"/>
  <c r="CK45" i="2"/>
  <c r="CL45" i="2"/>
  <c r="CM45" i="2"/>
  <c r="CN45" i="2"/>
  <c r="CO45" i="2"/>
  <c r="CP45" i="2"/>
  <c r="CQ45" i="2"/>
  <c r="CR45" i="2"/>
  <c r="BP46" i="2"/>
  <c r="BQ46" i="2"/>
  <c r="BR46" i="2"/>
  <c r="BS46" i="2"/>
  <c r="BT46" i="2"/>
  <c r="BU46" i="2"/>
  <c r="BV46" i="2"/>
  <c r="BW46" i="2"/>
  <c r="BX46" i="2"/>
  <c r="BY46" i="2"/>
  <c r="BZ46" i="2"/>
  <c r="CA46" i="2"/>
  <c r="CB46" i="2"/>
  <c r="CC46" i="2"/>
  <c r="CD46" i="2"/>
  <c r="CE46" i="2"/>
  <c r="CF46" i="2"/>
  <c r="CG46" i="2"/>
  <c r="CH46" i="2"/>
  <c r="CI46" i="2"/>
  <c r="CJ46" i="2"/>
  <c r="CK46" i="2"/>
  <c r="CL46" i="2"/>
  <c r="CM46" i="2"/>
  <c r="CN46" i="2"/>
  <c r="CO46" i="2"/>
  <c r="CP46" i="2"/>
  <c r="CQ46" i="2"/>
  <c r="CR46" i="2"/>
  <c r="BP47" i="2"/>
  <c r="BQ47" i="2"/>
  <c r="BR47" i="2"/>
  <c r="BS47" i="2"/>
  <c r="BT47" i="2"/>
  <c r="BU47" i="2"/>
  <c r="BV47" i="2"/>
  <c r="BW47" i="2"/>
  <c r="BX47" i="2"/>
  <c r="BY47" i="2"/>
  <c r="BZ47" i="2"/>
  <c r="CA47" i="2"/>
  <c r="CB47" i="2"/>
  <c r="CC47" i="2"/>
  <c r="CD47" i="2"/>
  <c r="CE47" i="2"/>
  <c r="CF47" i="2"/>
  <c r="CG47" i="2"/>
  <c r="CH47" i="2"/>
  <c r="CI47" i="2"/>
  <c r="CJ47" i="2"/>
  <c r="CK47" i="2"/>
  <c r="CL47" i="2"/>
  <c r="CM47" i="2"/>
  <c r="CN47" i="2"/>
  <c r="CO47" i="2"/>
  <c r="CP47" i="2"/>
  <c r="CQ47" i="2"/>
  <c r="CR47" i="2"/>
  <c r="BP48" i="2"/>
  <c r="BQ48" i="2"/>
  <c r="BR48" i="2"/>
  <c r="BS48" i="2"/>
  <c r="BT48" i="2"/>
  <c r="BU48" i="2"/>
  <c r="BV48" i="2"/>
  <c r="BW48" i="2"/>
  <c r="BX48" i="2"/>
  <c r="BY48" i="2"/>
  <c r="BZ48" i="2"/>
  <c r="CA48" i="2"/>
  <c r="CB48" i="2"/>
  <c r="CC48" i="2"/>
  <c r="CD48" i="2"/>
  <c r="CE48" i="2"/>
  <c r="CF48" i="2"/>
  <c r="CG48" i="2"/>
  <c r="CH48" i="2"/>
  <c r="CI48" i="2"/>
  <c r="CJ48" i="2"/>
  <c r="CK48" i="2"/>
  <c r="CL48" i="2"/>
  <c r="CM48" i="2"/>
  <c r="CN48" i="2"/>
  <c r="CO48" i="2"/>
  <c r="CP48" i="2"/>
  <c r="CQ48" i="2"/>
  <c r="CR48" i="2"/>
  <c r="BP49" i="2"/>
  <c r="BQ49" i="2"/>
  <c r="BR49" i="2"/>
  <c r="BS49" i="2"/>
  <c r="BT49" i="2"/>
  <c r="BU49" i="2"/>
  <c r="BV49" i="2"/>
  <c r="BW49" i="2"/>
  <c r="BX49" i="2"/>
  <c r="BY49" i="2"/>
  <c r="BZ49" i="2"/>
  <c r="CA49" i="2"/>
  <c r="CB49" i="2"/>
  <c r="CC49" i="2"/>
  <c r="CD49" i="2"/>
  <c r="CE49" i="2"/>
  <c r="CF49" i="2"/>
  <c r="CG49" i="2"/>
  <c r="CH49" i="2"/>
  <c r="CI49" i="2"/>
  <c r="CJ49" i="2"/>
  <c r="CK49" i="2"/>
  <c r="CL49" i="2"/>
  <c r="CM49" i="2"/>
  <c r="CN49" i="2"/>
  <c r="CO49" i="2"/>
  <c r="CP49" i="2"/>
  <c r="CQ49" i="2"/>
  <c r="CR49" i="2"/>
  <c r="BP50" i="2"/>
  <c r="BQ50" i="2"/>
  <c r="BR50" i="2"/>
  <c r="BS50" i="2"/>
  <c r="BT50" i="2"/>
  <c r="BU50" i="2"/>
  <c r="BV50" i="2"/>
  <c r="BW50" i="2"/>
  <c r="BX50" i="2"/>
  <c r="BY50" i="2"/>
  <c r="BZ50" i="2"/>
  <c r="CA50" i="2"/>
  <c r="CB50" i="2"/>
  <c r="CC50" i="2"/>
  <c r="CD50" i="2"/>
  <c r="CE50" i="2"/>
  <c r="CF50" i="2"/>
  <c r="CG50" i="2"/>
  <c r="CH50" i="2"/>
  <c r="CI50" i="2"/>
  <c r="CJ50" i="2"/>
  <c r="CK50" i="2"/>
  <c r="CL50" i="2"/>
  <c r="CM50" i="2"/>
  <c r="CN50" i="2"/>
  <c r="CO50" i="2"/>
  <c r="CP50" i="2"/>
  <c r="CQ50" i="2"/>
  <c r="CR50" i="2"/>
  <c r="BP51" i="2"/>
  <c r="BQ51" i="2"/>
  <c r="BR51" i="2"/>
  <c r="BS51" i="2"/>
  <c r="BT51" i="2"/>
  <c r="BU51" i="2"/>
  <c r="BV51" i="2"/>
  <c r="BW51" i="2"/>
  <c r="BX51" i="2"/>
  <c r="BY51" i="2"/>
  <c r="BZ51" i="2"/>
  <c r="CA51" i="2"/>
  <c r="CB51" i="2"/>
  <c r="CC51" i="2"/>
  <c r="CD51" i="2"/>
  <c r="CE51" i="2"/>
  <c r="CF51" i="2"/>
  <c r="CG51" i="2"/>
  <c r="CH51" i="2"/>
  <c r="CI51" i="2"/>
  <c r="CJ51" i="2"/>
  <c r="CK51" i="2"/>
  <c r="CL51" i="2"/>
  <c r="CM51" i="2"/>
  <c r="CN51" i="2"/>
  <c r="CO51" i="2"/>
  <c r="CP51" i="2"/>
  <c r="CQ51" i="2"/>
  <c r="CR51" i="2"/>
  <c r="BO32" i="2"/>
  <c r="BO33" i="2"/>
  <c r="BO34" i="2"/>
  <c r="BO35" i="2"/>
  <c r="BO36" i="2"/>
  <c r="BO37" i="2"/>
  <c r="BO38" i="2"/>
  <c r="BO39" i="2"/>
  <c r="BO40" i="2"/>
  <c r="BO41" i="2"/>
  <c r="BO42" i="2"/>
  <c r="BO43" i="2"/>
  <c r="BO44" i="2"/>
  <c r="BO45" i="2"/>
  <c r="BO46" i="2"/>
  <c r="BO47" i="2"/>
  <c r="BO48" i="2"/>
  <c r="BO49" i="2"/>
  <c r="BO50" i="2"/>
  <c r="BO51" i="2"/>
  <c r="BO31"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BP8" i="2"/>
  <c r="BQ8" i="2"/>
  <c r="BR8" i="2"/>
  <c r="BS8" i="2"/>
  <c r="BT8" i="2"/>
  <c r="BU8" i="2"/>
  <c r="BV8" i="2"/>
  <c r="BW8" i="2"/>
  <c r="BX8" i="2"/>
  <c r="BY8" i="2"/>
  <c r="BZ8" i="2"/>
  <c r="CA8" i="2"/>
  <c r="CB8" i="2"/>
  <c r="CC8" i="2"/>
  <c r="CD8" i="2"/>
  <c r="CE8" i="2"/>
  <c r="CF8" i="2"/>
  <c r="CG8" i="2"/>
  <c r="CH8" i="2"/>
  <c r="CI8" i="2"/>
  <c r="CJ8" i="2"/>
  <c r="CK8" i="2"/>
  <c r="CL8" i="2"/>
  <c r="CM8" i="2"/>
  <c r="CN8" i="2"/>
  <c r="CO8" i="2"/>
  <c r="CP8" i="2"/>
  <c r="CQ8" i="2"/>
  <c r="CR8" i="2"/>
  <c r="BP9" i="2"/>
  <c r="BQ9" i="2"/>
  <c r="BR9" i="2"/>
  <c r="BS9" i="2"/>
  <c r="BT9" i="2"/>
  <c r="BU9" i="2"/>
  <c r="BV9" i="2"/>
  <c r="BW9" i="2"/>
  <c r="BX9" i="2"/>
  <c r="BY9" i="2"/>
  <c r="BZ9" i="2"/>
  <c r="CA9" i="2"/>
  <c r="CB9" i="2"/>
  <c r="CC9" i="2"/>
  <c r="CD9" i="2"/>
  <c r="CE9" i="2"/>
  <c r="CF9" i="2"/>
  <c r="CG9" i="2"/>
  <c r="CH9" i="2"/>
  <c r="CI9" i="2"/>
  <c r="CJ9" i="2"/>
  <c r="CK9" i="2"/>
  <c r="CL9" i="2"/>
  <c r="CM9" i="2"/>
  <c r="CN9" i="2"/>
  <c r="CO9" i="2"/>
  <c r="CP9" i="2"/>
  <c r="CQ9" i="2"/>
  <c r="CR9" i="2"/>
  <c r="BP10" i="2"/>
  <c r="BQ10" i="2"/>
  <c r="BR10" i="2"/>
  <c r="BS10" i="2"/>
  <c r="BT10" i="2"/>
  <c r="BU10" i="2"/>
  <c r="BV10" i="2"/>
  <c r="BW10" i="2"/>
  <c r="BX10" i="2"/>
  <c r="BY10" i="2"/>
  <c r="BZ10" i="2"/>
  <c r="CA10" i="2"/>
  <c r="CB10" i="2"/>
  <c r="CC10" i="2"/>
  <c r="CD10" i="2"/>
  <c r="CE10" i="2"/>
  <c r="CF10" i="2"/>
  <c r="CG10" i="2"/>
  <c r="CH10" i="2"/>
  <c r="CI10" i="2"/>
  <c r="CJ10" i="2"/>
  <c r="CK10" i="2"/>
  <c r="CL10" i="2"/>
  <c r="CM10" i="2"/>
  <c r="CN10" i="2"/>
  <c r="CO10" i="2"/>
  <c r="CP10" i="2"/>
  <c r="CQ10" i="2"/>
  <c r="CR10" i="2"/>
  <c r="BP11" i="2"/>
  <c r="BQ11" i="2"/>
  <c r="BR11" i="2"/>
  <c r="BS11" i="2"/>
  <c r="BT11" i="2"/>
  <c r="BU11" i="2"/>
  <c r="BV11" i="2"/>
  <c r="BW11" i="2"/>
  <c r="BX11" i="2"/>
  <c r="BY11" i="2"/>
  <c r="BZ11" i="2"/>
  <c r="CA11" i="2"/>
  <c r="CB11" i="2"/>
  <c r="CC11" i="2"/>
  <c r="CD11" i="2"/>
  <c r="CE11" i="2"/>
  <c r="CF11" i="2"/>
  <c r="CG11" i="2"/>
  <c r="CH11" i="2"/>
  <c r="CI11" i="2"/>
  <c r="CJ11" i="2"/>
  <c r="CK11" i="2"/>
  <c r="CL11" i="2"/>
  <c r="CM11" i="2"/>
  <c r="CN11" i="2"/>
  <c r="CO11" i="2"/>
  <c r="CP11" i="2"/>
  <c r="CQ11" i="2"/>
  <c r="CR11"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BP13" i="2"/>
  <c r="BQ13" i="2"/>
  <c r="BR13" i="2"/>
  <c r="BS13" i="2"/>
  <c r="BT13" i="2"/>
  <c r="BU13" i="2"/>
  <c r="BV13" i="2"/>
  <c r="BW13" i="2"/>
  <c r="BX13" i="2"/>
  <c r="BY13" i="2"/>
  <c r="BZ13" i="2"/>
  <c r="CA13" i="2"/>
  <c r="CB13" i="2"/>
  <c r="CC13" i="2"/>
  <c r="CD13" i="2"/>
  <c r="CE13" i="2"/>
  <c r="CF13" i="2"/>
  <c r="CG13" i="2"/>
  <c r="CH13" i="2"/>
  <c r="CI13" i="2"/>
  <c r="CJ13" i="2"/>
  <c r="CK13" i="2"/>
  <c r="CL13" i="2"/>
  <c r="CM13" i="2"/>
  <c r="CN13" i="2"/>
  <c r="CO13" i="2"/>
  <c r="CP13" i="2"/>
  <c r="CQ13" i="2"/>
  <c r="CR13"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BP15" i="2"/>
  <c r="BQ15" i="2"/>
  <c r="BR15" i="2"/>
  <c r="BS15" i="2"/>
  <c r="BT15" i="2"/>
  <c r="BU15" i="2"/>
  <c r="BV15" i="2"/>
  <c r="BW15" i="2"/>
  <c r="BX15" i="2"/>
  <c r="BY15" i="2"/>
  <c r="BZ15" i="2"/>
  <c r="CA15" i="2"/>
  <c r="CB15" i="2"/>
  <c r="CC15" i="2"/>
  <c r="CD15" i="2"/>
  <c r="CE15" i="2"/>
  <c r="CF15" i="2"/>
  <c r="CG15" i="2"/>
  <c r="CH15" i="2"/>
  <c r="CI15" i="2"/>
  <c r="CJ15" i="2"/>
  <c r="CK15" i="2"/>
  <c r="CL15" i="2"/>
  <c r="CM15" i="2"/>
  <c r="CN15" i="2"/>
  <c r="CO15" i="2"/>
  <c r="CP15" i="2"/>
  <c r="CQ15" i="2"/>
  <c r="CR15" i="2"/>
  <c r="BP16" i="2"/>
  <c r="BQ16" i="2"/>
  <c r="BR16" i="2"/>
  <c r="BS16" i="2"/>
  <c r="BT16" i="2"/>
  <c r="BU16" i="2"/>
  <c r="BV16" i="2"/>
  <c r="BW16" i="2"/>
  <c r="BX16" i="2"/>
  <c r="BY16" i="2"/>
  <c r="BZ16" i="2"/>
  <c r="CA16" i="2"/>
  <c r="CB16" i="2"/>
  <c r="CC16" i="2"/>
  <c r="CD16" i="2"/>
  <c r="CE16" i="2"/>
  <c r="CF16" i="2"/>
  <c r="CG16" i="2"/>
  <c r="CH16" i="2"/>
  <c r="CI16" i="2"/>
  <c r="CJ16" i="2"/>
  <c r="CK16" i="2"/>
  <c r="CL16" i="2"/>
  <c r="CM16" i="2"/>
  <c r="CN16" i="2"/>
  <c r="CO16" i="2"/>
  <c r="CP16" i="2"/>
  <c r="CQ16" i="2"/>
  <c r="CR16"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BP18" i="2"/>
  <c r="BQ18" i="2"/>
  <c r="BR18" i="2"/>
  <c r="BS18" i="2"/>
  <c r="BT18" i="2"/>
  <c r="BU18" i="2"/>
  <c r="BV18" i="2"/>
  <c r="BW18" i="2"/>
  <c r="BX18" i="2"/>
  <c r="BY18" i="2"/>
  <c r="BZ18" i="2"/>
  <c r="CA18" i="2"/>
  <c r="CB18" i="2"/>
  <c r="CC18" i="2"/>
  <c r="CD18" i="2"/>
  <c r="CE18" i="2"/>
  <c r="CF18" i="2"/>
  <c r="CG18" i="2"/>
  <c r="CH18" i="2"/>
  <c r="CI18" i="2"/>
  <c r="CJ18" i="2"/>
  <c r="CK18" i="2"/>
  <c r="CL18" i="2"/>
  <c r="CM18" i="2"/>
  <c r="CN18" i="2"/>
  <c r="CO18" i="2"/>
  <c r="CP18" i="2"/>
  <c r="CQ18" i="2"/>
  <c r="CR18"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BP20" i="2"/>
  <c r="BQ20" i="2"/>
  <c r="BR20" i="2"/>
  <c r="BS20" i="2"/>
  <c r="BT20" i="2"/>
  <c r="BU20" i="2"/>
  <c r="BV20" i="2"/>
  <c r="BW20" i="2"/>
  <c r="BX20" i="2"/>
  <c r="BY20" i="2"/>
  <c r="BZ20" i="2"/>
  <c r="CA20" i="2"/>
  <c r="CB20" i="2"/>
  <c r="CC20" i="2"/>
  <c r="CD20" i="2"/>
  <c r="CE20" i="2"/>
  <c r="CF20" i="2"/>
  <c r="CG20" i="2"/>
  <c r="CH20" i="2"/>
  <c r="CI20" i="2"/>
  <c r="CJ20" i="2"/>
  <c r="CK20" i="2"/>
  <c r="CL20" i="2"/>
  <c r="CM20" i="2"/>
  <c r="CN20" i="2"/>
  <c r="CO20" i="2"/>
  <c r="CP20" i="2"/>
  <c r="CQ20" i="2"/>
  <c r="CR20" i="2"/>
  <c r="BP21" i="2"/>
  <c r="BQ21" i="2"/>
  <c r="BR21" i="2"/>
  <c r="BS21" i="2"/>
  <c r="BT21" i="2"/>
  <c r="BU21" i="2"/>
  <c r="BV21" i="2"/>
  <c r="BW21" i="2"/>
  <c r="BX21" i="2"/>
  <c r="BY21" i="2"/>
  <c r="BZ21" i="2"/>
  <c r="CA21" i="2"/>
  <c r="CB21" i="2"/>
  <c r="CC21" i="2"/>
  <c r="CD21" i="2"/>
  <c r="CE21" i="2"/>
  <c r="CF21" i="2"/>
  <c r="CG21" i="2"/>
  <c r="CH21" i="2"/>
  <c r="CI21" i="2"/>
  <c r="CJ21" i="2"/>
  <c r="CK21" i="2"/>
  <c r="CL21" i="2"/>
  <c r="CM21" i="2"/>
  <c r="CN21" i="2"/>
  <c r="CO21" i="2"/>
  <c r="CP21" i="2"/>
  <c r="CQ21" i="2"/>
  <c r="CR21"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BP24" i="2"/>
  <c r="BQ24" i="2"/>
  <c r="BR24" i="2"/>
  <c r="BS24" i="2"/>
  <c r="BT24" i="2"/>
  <c r="BU24" i="2"/>
  <c r="BV24" i="2"/>
  <c r="BW24" i="2"/>
  <c r="BX24" i="2"/>
  <c r="BY24" i="2"/>
  <c r="BZ24" i="2"/>
  <c r="CA24" i="2"/>
  <c r="CB24" i="2"/>
  <c r="CC24" i="2"/>
  <c r="CD24" i="2"/>
  <c r="CE24" i="2"/>
  <c r="CF24" i="2"/>
  <c r="CG24" i="2"/>
  <c r="CH24" i="2"/>
  <c r="CI24" i="2"/>
  <c r="CJ24" i="2"/>
  <c r="CK24" i="2"/>
  <c r="CL24" i="2"/>
  <c r="CM24" i="2"/>
  <c r="CN24" i="2"/>
  <c r="CO24" i="2"/>
  <c r="CP24" i="2"/>
  <c r="CQ24" i="2"/>
  <c r="CR24" i="2"/>
  <c r="BP25" i="2"/>
  <c r="BQ25" i="2"/>
  <c r="BR25" i="2"/>
  <c r="BS25" i="2"/>
  <c r="BT25" i="2"/>
  <c r="BU25" i="2"/>
  <c r="BV25" i="2"/>
  <c r="BW25" i="2"/>
  <c r="BX25" i="2"/>
  <c r="BY25" i="2"/>
  <c r="BZ25" i="2"/>
  <c r="CA25" i="2"/>
  <c r="CB25" i="2"/>
  <c r="CC25" i="2"/>
  <c r="CD25" i="2"/>
  <c r="CE25" i="2"/>
  <c r="CF25" i="2"/>
  <c r="CG25" i="2"/>
  <c r="CH25" i="2"/>
  <c r="CI25" i="2"/>
  <c r="CJ25" i="2"/>
  <c r="CK25" i="2"/>
  <c r="CL25" i="2"/>
  <c r="CM25" i="2"/>
  <c r="CN25" i="2"/>
  <c r="CO25" i="2"/>
  <c r="CP25" i="2"/>
  <c r="CQ25" i="2"/>
  <c r="CR25" i="2"/>
  <c r="BP26" i="2"/>
  <c r="BQ26" i="2"/>
  <c r="BR26" i="2"/>
  <c r="BS26" i="2"/>
  <c r="BT26" i="2"/>
  <c r="BU26" i="2"/>
  <c r="BV26" i="2"/>
  <c r="BW26" i="2"/>
  <c r="BX26" i="2"/>
  <c r="BY26" i="2"/>
  <c r="BZ26" i="2"/>
  <c r="CA26" i="2"/>
  <c r="CB26" i="2"/>
  <c r="CC26" i="2"/>
  <c r="CD26" i="2"/>
  <c r="CE26" i="2"/>
  <c r="CF26" i="2"/>
  <c r="CG26" i="2"/>
  <c r="CH26" i="2"/>
  <c r="CI26" i="2"/>
  <c r="CJ26" i="2"/>
  <c r="CK26" i="2"/>
  <c r="CL26" i="2"/>
  <c r="CM26" i="2"/>
  <c r="CN26" i="2"/>
  <c r="CO26" i="2"/>
  <c r="CP26" i="2"/>
  <c r="CQ26" i="2"/>
  <c r="CR26"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BO8" i="2"/>
  <c r="BO9" i="2"/>
  <c r="BO10" i="2"/>
  <c r="BO11" i="2"/>
  <c r="BO12" i="2"/>
  <c r="BO13" i="2"/>
  <c r="BO14" i="2"/>
  <c r="BO15" i="2"/>
  <c r="BO16" i="2"/>
  <c r="BO17" i="2"/>
  <c r="BO18" i="2"/>
  <c r="BO19" i="2"/>
  <c r="BO20" i="2"/>
  <c r="BO21" i="2"/>
  <c r="BO22" i="2"/>
  <c r="BO23" i="2"/>
  <c r="BO24" i="2"/>
  <c r="BO25" i="2"/>
  <c r="BO26" i="2"/>
  <c r="BO27" i="2"/>
  <c r="BO7"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AK91" i="2"/>
  <c r="AL91" i="2"/>
  <c r="AM91" i="2"/>
  <c r="AN91" i="2"/>
  <c r="AO91" i="2"/>
  <c r="AP91" i="2"/>
  <c r="AQ91" i="2"/>
  <c r="AR91" i="2"/>
  <c r="AS91" i="2"/>
  <c r="AT91" i="2"/>
  <c r="AU91" i="2"/>
  <c r="AV91" i="2"/>
  <c r="AW91" i="2"/>
  <c r="AX91" i="2"/>
  <c r="AY91" i="2"/>
  <c r="AZ91" i="2"/>
  <c r="BA91" i="2"/>
  <c r="BB91" i="2"/>
  <c r="BC91" i="2"/>
  <c r="BD91" i="2"/>
  <c r="BE91" i="2"/>
  <c r="BF91" i="2"/>
  <c r="BG91" i="2"/>
  <c r="BH91" i="2"/>
  <c r="BI91" i="2"/>
  <c r="BJ91" i="2"/>
  <c r="BK91" i="2"/>
  <c r="BL91" i="2"/>
  <c r="BM91"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AK93" i="2"/>
  <c r="AL93" i="2"/>
  <c r="AM93" i="2"/>
  <c r="AN93" i="2"/>
  <c r="AO93" i="2"/>
  <c r="AP93" i="2"/>
  <c r="AQ93" i="2"/>
  <c r="AR93" i="2"/>
  <c r="AS93" i="2"/>
  <c r="AT93" i="2"/>
  <c r="AU93" i="2"/>
  <c r="AV93" i="2"/>
  <c r="AW93" i="2"/>
  <c r="AX93" i="2"/>
  <c r="AY93" i="2"/>
  <c r="AZ93" i="2"/>
  <c r="BA93" i="2"/>
  <c r="BB93" i="2"/>
  <c r="BC93" i="2"/>
  <c r="BD93" i="2"/>
  <c r="BE93" i="2"/>
  <c r="BF93" i="2"/>
  <c r="BG93" i="2"/>
  <c r="BH93" i="2"/>
  <c r="BI93" i="2"/>
  <c r="BJ93" i="2"/>
  <c r="BK93" i="2"/>
  <c r="BL93" i="2"/>
  <c r="BM93" i="2"/>
  <c r="AK94" i="2"/>
  <c r="AL94" i="2"/>
  <c r="AM94" i="2"/>
  <c r="AN94" i="2"/>
  <c r="AO94" i="2"/>
  <c r="AP94" i="2"/>
  <c r="AQ94" i="2"/>
  <c r="AR94" i="2"/>
  <c r="AS94" i="2"/>
  <c r="AT94" i="2"/>
  <c r="AU94" i="2"/>
  <c r="AV94" i="2"/>
  <c r="AW94" i="2"/>
  <c r="AX94" i="2"/>
  <c r="AY94" i="2"/>
  <c r="AZ94" i="2"/>
  <c r="BA94" i="2"/>
  <c r="BB94" i="2"/>
  <c r="BC94" i="2"/>
  <c r="BD94" i="2"/>
  <c r="BE94" i="2"/>
  <c r="BF94" i="2"/>
  <c r="BG94" i="2"/>
  <c r="BH94" i="2"/>
  <c r="BI94" i="2"/>
  <c r="BJ94" i="2"/>
  <c r="BK94" i="2"/>
  <c r="BL94" i="2"/>
  <c r="BM94"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AK97" i="2"/>
  <c r="AL97" i="2"/>
  <c r="AM97" i="2"/>
  <c r="AN97" i="2"/>
  <c r="AO97" i="2"/>
  <c r="AP97" i="2"/>
  <c r="AQ97" i="2"/>
  <c r="AR97" i="2"/>
  <c r="AS97" i="2"/>
  <c r="AT97" i="2"/>
  <c r="AU97" i="2"/>
  <c r="AV97" i="2"/>
  <c r="AW97" i="2"/>
  <c r="AX97" i="2"/>
  <c r="AY97" i="2"/>
  <c r="AZ97" i="2"/>
  <c r="BA97" i="2"/>
  <c r="BB97" i="2"/>
  <c r="BC97" i="2"/>
  <c r="BD97" i="2"/>
  <c r="BE97" i="2"/>
  <c r="BF97" i="2"/>
  <c r="BG97" i="2"/>
  <c r="BH97" i="2"/>
  <c r="BI97" i="2"/>
  <c r="BJ97" i="2"/>
  <c r="BK97" i="2"/>
  <c r="BL97" i="2"/>
  <c r="BM97"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AJ88" i="2"/>
  <c r="AJ89" i="2"/>
  <c r="AJ90" i="2"/>
  <c r="AJ91" i="2"/>
  <c r="AJ92" i="2"/>
  <c r="AJ93" i="2"/>
  <c r="AJ94" i="2"/>
  <c r="AJ95" i="2"/>
  <c r="AJ96" i="2"/>
  <c r="AJ97" i="2"/>
  <c r="AJ98" i="2"/>
  <c r="AJ99"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BL58" i="2"/>
  <c r="BM58"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BL59" i="2"/>
  <c r="BM59"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BL61" i="2"/>
  <c r="BM61"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BL72" i="2"/>
  <c r="BM72"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AJ56" i="2"/>
  <c r="AJ57" i="2"/>
  <c r="AJ58" i="2"/>
  <c r="AJ59" i="2"/>
  <c r="AJ60" i="2"/>
  <c r="AJ61" i="2"/>
  <c r="AJ62" i="2"/>
  <c r="AJ63" i="2"/>
  <c r="AJ64" i="2"/>
  <c r="AJ65" i="2"/>
  <c r="AJ66" i="2"/>
  <c r="AJ67" i="2"/>
  <c r="AJ68" i="2"/>
  <c r="AJ69" i="2"/>
  <c r="AJ70" i="2"/>
  <c r="AJ71" i="2"/>
  <c r="AJ72" i="2"/>
  <c r="AJ73" i="2"/>
  <c r="AJ74" i="2"/>
  <c r="AJ75" i="2"/>
  <c r="AJ55"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AJ32" i="2"/>
  <c r="AJ33" i="2"/>
  <c r="AJ34" i="2"/>
  <c r="AJ35" i="2"/>
  <c r="AJ36" i="2"/>
  <c r="AJ37" i="2"/>
  <c r="AJ38" i="2"/>
  <c r="AJ39" i="2"/>
  <c r="AJ40" i="2"/>
  <c r="AJ41" i="2"/>
  <c r="AJ42" i="2"/>
  <c r="AJ43" i="2"/>
  <c r="AJ44" i="2"/>
  <c r="AJ45" i="2"/>
  <c r="AJ46" i="2"/>
  <c r="AJ47" i="2"/>
  <c r="AJ48" i="2"/>
  <c r="AJ49" i="2"/>
  <c r="AJ50" i="2"/>
  <c r="AJ51" i="2"/>
  <c r="AJ31"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AJ8" i="2"/>
  <c r="AJ9" i="2"/>
  <c r="AJ10" i="2"/>
  <c r="AJ11" i="2"/>
  <c r="AJ12" i="2"/>
  <c r="AJ13" i="2"/>
  <c r="AJ14" i="2"/>
  <c r="AJ15" i="2"/>
  <c r="AJ16" i="2"/>
  <c r="AJ17" i="2"/>
  <c r="AJ18" i="2"/>
  <c r="AJ19" i="2"/>
  <c r="AJ20" i="2"/>
  <c r="AJ21" i="2"/>
  <c r="AJ22" i="2"/>
  <c r="AJ23" i="2"/>
  <c r="AJ24" i="2"/>
  <c r="AJ25" i="2"/>
  <c r="AJ26" i="2"/>
  <c r="AJ27" i="2"/>
  <c r="AJ7" i="2"/>
  <c r="AB17" i="2"/>
  <c r="AC17" i="2"/>
  <c r="AD17" i="2"/>
  <c r="AE17" i="2" s="1"/>
  <c r="AF17" i="2"/>
  <c r="AG17" i="2"/>
  <c r="AB18" i="2"/>
  <c r="AC18" i="2"/>
  <c r="AD18" i="2"/>
  <c r="AE18" i="2" s="1"/>
  <c r="AF18" i="2"/>
  <c r="AG18" i="2"/>
  <c r="AB19" i="2"/>
  <c r="AC19" i="2"/>
  <c r="AD19" i="2"/>
  <c r="AE19" i="2" s="1"/>
  <c r="AF19" i="2"/>
  <c r="AG19" i="2"/>
  <c r="AB20" i="2"/>
  <c r="AC20" i="2"/>
  <c r="AD20" i="2"/>
  <c r="AE20" i="2" s="1"/>
  <c r="AF20" i="2"/>
  <c r="AG20" i="2"/>
  <c r="AB21" i="2"/>
  <c r="AC21" i="2"/>
  <c r="AD21" i="2"/>
  <c r="AE21" i="2" s="1"/>
  <c r="AF21" i="2"/>
  <c r="AG21" i="2"/>
  <c r="AB22" i="2"/>
  <c r="AC22" i="2"/>
  <c r="AD22" i="2"/>
  <c r="AE22" i="2" s="1"/>
  <c r="AF22" i="2"/>
  <c r="AG22" i="2"/>
  <c r="AB23" i="2"/>
  <c r="AC23" i="2"/>
  <c r="AD23" i="2"/>
  <c r="AE23" i="2" s="1"/>
  <c r="AF23" i="2"/>
  <c r="AG23" i="2"/>
  <c r="AB24" i="2"/>
  <c r="AC24" i="2"/>
  <c r="AD24" i="2"/>
  <c r="AE24" i="2" s="1"/>
  <c r="AF24" i="2"/>
  <c r="AG24" i="2"/>
  <c r="AB25" i="2"/>
  <c r="AC25" i="2"/>
  <c r="AD25" i="2"/>
  <c r="AE25" i="2" s="1"/>
  <c r="AF25" i="2"/>
  <c r="AG25" i="2"/>
  <c r="AB26" i="2"/>
  <c r="AC26" i="2"/>
  <c r="AD26" i="2"/>
  <c r="AE26" i="2" s="1"/>
  <c r="AF26" i="2"/>
  <c r="AG26" i="2"/>
  <c r="AB27" i="2"/>
  <c r="AC27" i="2"/>
  <c r="AD27" i="2"/>
  <c r="AE27" i="2" s="1"/>
  <c r="AF27" i="2"/>
  <c r="AG27" i="2"/>
  <c r="AB7" i="2"/>
  <c r="AC7" i="2" s="1"/>
  <c r="AD7" i="2" s="1"/>
  <c r="AE7" i="2" s="1"/>
  <c r="AB8" i="2"/>
  <c r="AC8" i="2"/>
  <c r="AD8" i="2"/>
  <c r="AE8" i="2"/>
  <c r="AF8" i="2"/>
  <c r="AG8" i="2"/>
  <c r="AB9" i="2"/>
  <c r="AC9" i="2" s="1"/>
  <c r="AD9" i="2" s="1"/>
  <c r="AE9" i="2" s="1"/>
  <c r="AB10" i="2"/>
  <c r="AC10" i="2"/>
  <c r="AD10" i="2"/>
  <c r="AE10" i="2"/>
  <c r="AF10" i="2"/>
  <c r="AG10" i="2"/>
  <c r="AB11" i="2"/>
  <c r="AC11" i="2" s="1"/>
  <c r="AD11" i="2" s="1"/>
  <c r="AE11" i="2" s="1"/>
  <c r="AB12" i="2"/>
  <c r="AC12" i="2"/>
  <c r="AD12" i="2"/>
  <c r="AE12" i="2"/>
  <c r="AF12" i="2"/>
  <c r="AG12" i="2"/>
  <c r="AB13" i="2"/>
  <c r="AC13" i="2" s="1"/>
  <c r="AD13" i="2" s="1"/>
  <c r="AE13" i="2" s="1"/>
  <c r="AB14" i="2"/>
  <c r="AC14" i="2"/>
  <c r="AD14" i="2"/>
  <c r="AE14" i="2"/>
  <c r="AF14" i="2"/>
  <c r="AG14" i="2"/>
  <c r="AB15" i="2"/>
  <c r="AC15" i="2" s="1"/>
  <c r="AD15" i="2" s="1"/>
  <c r="AE15" i="2" s="1"/>
  <c r="AG16" i="2"/>
  <c r="AF16" i="2"/>
  <c r="AE16" i="2"/>
  <c r="AD16" i="2"/>
  <c r="AC16" i="2"/>
  <c r="AB16" i="2"/>
  <c r="H7" i="2"/>
  <c r="K7" i="2"/>
  <c r="L7" i="2" s="1"/>
  <c r="M7" i="2" s="1"/>
  <c r="N7" i="2" s="1"/>
  <c r="E8" i="2"/>
  <c r="I8" i="2" s="1"/>
  <c r="G8" i="2"/>
  <c r="H8" i="2"/>
  <c r="K8" i="2"/>
  <c r="L8" i="2" s="1"/>
  <c r="M8" i="2" s="1"/>
  <c r="N8" i="2" s="1"/>
  <c r="E9" i="2"/>
  <c r="I9" i="2" s="1"/>
  <c r="G9" i="2"/>
  <c r="H9" i="2"/>
  <c r="K9" i="2"/>
  <c r="L9" i="2" s="1"/>
  <c r="M9" i="2" s="1"/>
  <c r="N9" i="2" s="1"/>
  <c r="E10" i="2"/>
  <c r="F10" i="2" s="1"/>
  <c r="G10" i="2"/>
  <c r="H10" i="2"/>
  <c r="I10" i="2"/>
  <c r="K10" i="2"/>
  <c r="L10" i="2" s="1"/>
  <c r="M10" i="2" s="1"/>
  <c r="N10" i="2" s="1"/>
  <c r="E11" i="2"/>
  <c r="F11" i="2" s="1"/>
  <c r="G11" i="2"/>
  <c r="H11" i="2"/>
  <c r="I11" i="2"/>
  <c r="J11" i="2" s="1"/>
  <c r="K11" i="2"/>
  <c r="L11" i="2"/>
  <c r="M11" i="2" s="1"/>
  <c r="N11" i="2" s="1"/>
  <c r="E12" i="2"/>
  <c r="F12" i="2" s="1"/>
  <c r="G12" i="2"/>
  <c r="H12" i="2"/>
  <c r="I12" i="2"/>
  <c r="J12" i="2" s="1"/>
  <c r="K12" i="2"/>
  <c r="L12" i="2" s="1"/>
  <c r="M12" i="2" s="1"/>
  <c r="N12" i="2" s="1"/>
  <c r="E13" i="2"/>
  <c r="F13" i="2" s="1"/>
  <c r="G13" i="2"/>
  <c r="H13" i="2"/>
  <c r="I13" i="2"/>
  <c r="J13" i="2" s="1"/>
  <c r="K13" i="2"/>
  <c r="L13" i="2" s="1"/>
  <c r="M13" i="2" s="1"/>
  <c r="N13" i="2" s="1"/>
  <c r="E14" i="2"/>
  <c r="I14" i="2" s="1"/>
  <c r="J14" i="2" s="1"/>
  <c r="F14" i="2"/>
  <c r="G14" i="2"/>
  <c r="H14" i="2"/>
  <c r="K14" i="2"/>
  <c r="L14" i="2" s="1"/>
  <c r="M14" i="2" s="1"/>
  <c r="N14" i="2" s="1"/>
  <c r="E15" i="2"/>
  <c r="I15" i="2" s="1"/>
  <c r="J15" i="2" s="1"/>
  <c r="G15" i="2"/>
  <c r="H15" i="2"/>
  <c r="K15" i="2"/>
  <c r="L15" i="2" s="1"/>
  <c r="M15" i="2" s="1"/>
  <c r="N15" i="2" s="1"/>
  <c r="E17" i="2"/>
  <c r="F17" i="2"/>
  <c r="G17" i="2"/>
  <c r="H17" i="2"/>
  <c r="I17" i="2"/>
  <c r="J17" i="2"/>
  <c r="K17" i="2"/>
  <c r="L17" i="2"/>
  <c r="M17" i="2"/>
  <c r="N17" i="2"/>
  <c r="E18" i="2"/>
  <c r="F18" i="2"/>
  <c r="G18" i="2"/>
  <c r="H18" i="2"/>
  <c r="I18" i="2"/>
  <c r="J18" i="2"/>
  <c r="K18" i="2"/>
  <c r="L18" i="2"/>
  <c r="M18" i="2"/>
  <c r="N18" i="2"/>
  <c r="E19" i="2"/>
  <c r="F19" i="2"/>
  <c r="G19" i="2"/>
  <c r="H19" i="2"/>
  <c r="I19" i="2"/>
  <c r="J19" i="2"/>
  <c r="K19" i="2"/>
  <c r="L19" i="2"/>
  <c r="M19" i="2"/>
  <c r="N19" i="2"/>
  <c r="E20" i="2"/>
  <c r="F20" i="2"/>
  <c r="G20" i="2"/>
  <c r="H20" i="2"/>
  <c r="I20" i="2"/>
  <c r="J20" i="2"/>
  <c r="K20" i="2"/>
  <c r="L20" i="2"/>
  <c r="M20" i="2"/>
  <c r="N20" i="2"/>
  <c r="E21" i="2"/>
  <c r="F21" i="2"/>
  <c r="G21" i="2"/>
  <c r="H21" i="2"/>
  <c r="I21" i="2"/>
  <c r="J21" i="2"/>
  <c r="K21" i="2"/>
  <c r="L21" i="2"/>
  <c r="M21" i="2"/>
  <c r="N21" i="2"/>
  <c r="E22" i="2"/>
  <c r="F22" i="2"/>
  <c r="G22" i="2"/>
  <c r="H22" i="2"/>
  <c r="I22" i="2"/>
  <c r="J22" i="2"/>
  <c r="K22" i="2"/>
  <c r="L22" i="2"/>
  <c r="M22" i="2"/>
  <c r="N22" i="2"/>
  <c r="E23" i="2"/>
  <c r="F23" i="2"/>
  <c r="G23" i="2"/>
  <c r="H23" i="2"/>
  <c r="I23" i="2"/>
  <c r="J23" i="2"/>
  <c r="K23" i="2"/>
  <c r="L23" i="2"/>
  <c r="M23" i="2"/>
  <c r="N23" i="2"/>
  <c r="E24" i="2"/>
  <c r="F24" i="2"/>
  <c r="G24" i="2"/>
  <c r="H24" i="2"/>
  <c r="I24" i="2"/>
  <c r="J24" i="2"/>
  <c r="K24" i="2"/>
  <c r="L24" i="2"/>
  <c r="M24" i="2"/>
  <c r="N24" i="2"/>
  <c r="E25" i="2"/>
  <c r="F25" i="2"/>
  <c r="G25" i="2"/>
  <c r="H25" i="2"/>
  <c r="I25" i="2"/>
  <c r="J25" i="2"/>
  <c r="K25" i="2"/>
  <c r="L25" i="2"/>
  <c r="M25" i="2"/>
  <c r="N25" i="2"/>
  <c r="E26" i="2"/>
  <c r="F26" i="2"/>
  <c r="G26" i="2"/>
  <c r="H26" i="2"/>
  <c r="I26" i="2"/>
  <c r="J26" i="2"/>
  <c r="K26" i="2"/>
  <c r="L26" i="2"/>
  <c r="M26" i="2"/>
  <c r="N26" i="2"/>
  <c r="E27" i="2"/>
  <c r="F27" i="2"/>
  <c r="G27" i="2"/>
  <c r="H27" i="2"/>
  <c r="I27" i="2"/>
  <c r="J27" i="2"/>
  <c r="K27" i="2"/>
  <c r="L27" i="2"/>
  <c r="M27" i="2"/>
  <c r="N27" i="2"/>
  <c r="N16" i="2"/>
  <c r="M16" i="2"/>
  <c r="L16" i="2"/>
  <c r="K16" i="2"/>
  <c r="J16" i="2"/>
  <c r="I16" i="2"/>
  <c r="H16" i="2"/>
  <c r="G16" i="2"/>
  <c r="F16" i="2"/>
  <c r="E16" i="2"/>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BN32" i="3"/>
  <c r="BN33" i="3"/>
  <c r="BN34" i="3"/>
  <c r="BN35" i="3"/>
  <c r="BN36" i="3"/>
  <c r="BN37" i="3"/>
  <c r="BN38" i="3"/>
  <c r="BN39" i="3"/>
  <c r="BN40" i="3"/>
  <c r="BN41" i="3"/>
  <c r="BN42" i="3"/>
  <c r="BN43" i="3"/>
  <c r="BN44" i="3"/>
  <c r="BN45" i="3"/>
  <c r="BN46" i="3"/>
  <c r="BN47" i="3"/>
  <c r="BN48" i="3"/>
  <c r="BN49" i="3"/>
  <c r="BN50" i="3"/>
  <c r="BN51" i="3"/>
  <c r="BN31"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BN7"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AI7" i="3"/>
  <c r="H7" i="3"/>
  <c r="K7" i="3"/>
  <c r="L7" i="3"/>
  <c r="M7" i="3"/>
  <c r="N7" i="3" s="1"/>
  <c r="O7" i="3" s="1"/>
  <c r="P7" i="3" s="1"/>
  <c r="Q7" i="3"/>
  <c r="R7" i="3"/>
  <c r="S7" i="3" s="1"/>
  <c r="E8" i="3"/>
  <c r="G8" i="3"/>
  <c r="H8" i="3"/>
  <c r="K8" i="3"/>
  <c r="L8" i="3"/>
  <c r="M8" i="3"/>
  <c r="Q8" i="3" s="1"/>
  <c r="R8" i="3" s="1"/>
  <c r="S8" i="3" s="1"/>
  <c r="N8" i="3"/>
  <c r="O8" i="3"/>
  <c r="P8" i="3" s="1"/>
  <c r="E9" i="3"/>
  <c r="G9" i="3"/>
  <c r="H9" i="3"/>
  <c r="I9" i="3"/>
  <c r="K9" i="3"/>
  <c r="M9" i="3" s="1"/>
  <c r="L9" i="3"/>
  <c r="E10" i="3"/>
  <c r="F10" i="3"/>
  <c r="G10" i="3"/>
  <c r="H10" i="3"/>
  <c r="I10" i="3"/>
  <c r="J10" i="3" s="1"/>
  <c r="K10" i="3"/>
  <c r="L10" i="3" s="1"/>
  <c r="E11" i="3"/>
  <c r="I11" i="3" s="1"/>
  <c r="J11" i="3" s="1"/>
  <c r="F11" i="3"/>
  <c r="G11" i="3"/>
  <c r="H11" i="3"/>
  <c r="K11" i="3"/>
  <c r="L11" i="3"/>
  <c r="M11" i="3"/>
  <c r="N11" i="3" s="1"/>
  <c r="O11" i="3" s="1"/>
  <c r="P11" i="3" s="1"/>
  <c r="Q11" i="3"/>
  <c r="R11" i="3"/>
  <c r="S11" i="3" s="1"/>
  <c r="E12" i="3"/>
  <c r="F12" i="3" s="1"/>
  <c r="G12" i="3"/>
  <c r="H12" i="3"/>
  <c r="K12" i="3"/>
  <c r="L12" i="3"/>
  <c r="M12" i="3"/>
  <c r="Q12" i="3" s="1"/>
  <c r="R12" i="3" s="1"/>
  <c r="S12" i="3" s="1"/>
  <c r="N12" i="3"/>
  <c r="O12" i="3"/>
  <c r="P12" i="3" s="1"/>
  <c r="E13" i="3"/>
  <c r="G13" i="3"/>
  <c r="H13" i="3"/>
  <c r="I13" i="3"/>
  <c r="K13" i="3"/>
  <c r="M13" i="3" s="1"/>
  <c r="L13" i="3"/>
  <c r="E14" i="3"/>
  <c r="F14" i="3"/>
  <c r="G14" i="3"/>
  <c r="H14" i="3"/>
  <c r="I14" i="3"/>
  <c r="J14" i="3" s="1"/>
  <c r="K14" i="3"/>
  <c r="L14" i="3" s="1"/>
  <c r="E15" i="3"/>
  <c r="I15" i="3" s="1"/>
  <c r="J15" i="3" s="1"/>
  <c r="F15" i="3"/>
  <c r="G15" i="3"/>
  <c r="H15" i="3"/>
  <c r="K15" i="3"/>
  <c r="L15" i="3"/>
  <c r="M15" i="3"/>
  <c r="N15" i="3" s="1"/>
  <c r="O15" i="3" s="1"/>
  <c r="P15" i="3" s="1"/>
  <c r="Q15" i="3"/>
  <c r="R15" i="3"/>
  <c r="S15" i="3" s="1"/>
  <c r="E16" i="3"/>
  <c r="F16" i="3" s="1"/>
  <c r="G16" i="3"/>
  <c r="H16" i="3"/>
  <c r="K16" i="3"/>
  <c r="L16" i="3"/>
  <c r="M16" i="3"/>
  <c r="Q16" i="3" s="1"/>
  <c r="R16" i="3" s="1"/>
  <c r="S16" i="3" s="1"/>
  <c r="N16" i="3"/>
  <c r="O16" i="3"/>
  <c r="P16" i="3" s="1"/>
  <c r="E17" i="3"/>
  <c r="G17" i="3"/>
  <c r="H17" i="3"/>
  <c r="I17" i="3"/>
  <c r="K17" i="3"/>
  <c r="M17" i="3" s="1"/>
  <c r="L17" i="3"/>
  <c r="E18" i="3"/>
  <c r="F18" i="3"/>
  <c r="G18" i="3"/>
  <c r="H18" i="3"/>
  <c r="I18" i="3"/>
  <c r="J18" i="3" s="1"/>
  <c r="K18" i="3"/>
  <c r="L18" i="3" s="1"/>
  <c r="E19" i="3"/>
  <c r="I19" i="3" s="1"/>
  <c r="J19" i="3" s="1"/>
  <c r="F19" i="3"/>
  <c r="G19" i="3"/>
  <c r="H19" i="3"/>
  <c r="K19" i="3"/>
  <c r="L19" i="3"/>
  <c r="M19" i="3"/>
  <c r="N19" i="3" s="1"/>
  <c r="O19" i="3" s="1"/>
  <c r="P19" i="3" s="1"/>
  <c r="Q19" i="3"/>
  <c r="R19" i="3"/>
  <c r="S19" i="3" s="1"/>
  <c r="E20" i="3"/>
  <c r="F20" i="3" s="1"/>
  <c r="G20" i="3"/>
  <c r="H20" i="3"/>
  <c r="K20" i="3"/>
  <c r="L20" i="3"/>
  <c r="M20" i="3"/>
  <c r="Q20" i="3" s="1"/>
  <c r="R20" i="3" s="1"/>
  <c r="S20" i="3" s="1"/>
  <c r="N20" i="3"/>
  <c r="O20" i="3"/>
  <c r="P20" i="3" s="1"/>
  <c r="E21" i="3"/>
  <c r="G21" i="3"/>
  <c r="H21" i="3"/>
  <c r="I21" i="3"/>
  <c r="K21" i="3"/>
  <c r="M21" i="3" s="1"/>
  <c r="L21" i="3"/>
  <c r="E22" i="3"/>
  <c r="F22" i="3"/>
  <c r="G22" i="3"/>
  <c r="H22" i="3"/>
  <c r="I22" i="3"/>
  <c r="J22" i="3" s="1"/>
  <c r="K22" i="3"/>
  <c r="L22" i="3" s="1"/>
  <c r="E23" i="3"/>
  <c r="I23" i="3" s="1"/>
  <c r="J23" i="3" s="1"/>
  <c r="F23" i="3"/>
  <c r="G23" i="3"/>
  <c r="H23" i="3"/>
  <c r="K23" i="3"/>
  <c r="L23" i="3"/>
  <c r="M23" i="3"/>
  <c r="N23" i="3" s="1"/>
  <c r="O23" i="3" s="1"/>
  <c r="P23" i="3" s="1"/>
  <c r="Q23" i="3"/>
  <c r="R23" i="3"/>
  <c r="S23" i="3" s="1"/>
  <c r="E24" i="3"/>
  <c r="F24" i="3" s="1"/>
  <c r="G24" i="3"/>
  <c r="H24" i="3"/>
  <c r="K24" i="3"/>
  <c r="L24" i="3"/>
  <c r="M24" i="3"/>
  <c r="Q24" i="3" s="1"/>
  <c r="R24" i="3" s="1"/>
  <c r="S24" i="3" s="1"/>
  <c r="N24" i="3"/>
  <c r="O24" i="3"/>
  <c r="P24" i="3" s="1"/>
  <c r="E26" i="3"/>
  <c r="F26" i="3"/>
  <c r="G26" i="3"/>
  <c r="H26" i="3"/>
  <c r="I26" i="3"/>
  <c r="J26" i="3"/>
  <c r="K26" i="3"/>
  <c r="L26" i="3"/>
  <c r="M26" i="3"/>
  <c r="N26" i="3"/>
  <c r="O26" i="3"/>
  <c r="P26" i="3"/>
  <c r="Q26" i="3"/>
  <c r="R26" i="3"/>
  <c r="S26" i="3"/>
  <c r="E27" i="3"/>
  <c r="F27" i="3"/>
  <c r="G27" i="3"/>
  <c r="H27" i="3"/>
  <c r="I27" i="3"/>
  <c r="J27" i="3"/>
  <c r="K27" i="3"/>
  <c r="L27" i="3"/>
  <c r="M27" i="3"/>
  <c r="N27" i="3"/>
  <c r="O27" i="3"/>
  <c r="P27" i="3"/>
  <c r="Q27" i="3"/>
  <c r="R27" i="3"/>
  <c r="S27" i="3"/>
  <c r="R25" i="3"/>
  <c r="Q25" i="3"/>
  <c r="P25" i="3"/>
  <c r="O25" i="3"/>
  <c r="N25" i="3"/>
  <c r="M25" i="3"/>
  <c r="L25" i="3"/>
  <c r="K25" i="3"/>
  <c r="J25" i="3"/>
  <c r="H25" i="3"/>
  <c r="I25" i="3"/>
  <c r="G25" i="3"/>
  <c r="F25" i="3"/>
  <c r="E25" i="3"/>
  <c r="AH7" i="3"/>
  <c r="AT16" i="4" l="1"/>
  <c r="AM12" i="4"/>
  <c r="AO12" i="4" s="1"/>
  <c r="AR15" i="4"/>
  <c r="AN15" i="4"/>
  <c r="AP15" i="4"/>
  <c r="AO15" i="4"/>
  <c r="AT20" i="4"/>
  <c r="AS20" i="4"/>
  <c r="AN18" i="4"/>
  <c r="AP18" i="4"/>
  <c r="AO18" i="4"/>
  <c r="AR18" i="4"/>
  <c r="AH25" i="4"/>
  <c r="AI25" i="4"/>
  <c r="AJ25" i="4"/>
  <c r="AK25" i="4" s="1"/>
  <c r="AG22" i="4"/>
  <c r="AH22" i="4"/>
  <c r="AI22" i="4"/>
  <c r="AJ22" i="4"/>
  <c r="AK22" i="4" s="1"/>
  <c r="AF22" i="4"/>
  <c r="AJ26" i="4"/>
  <c r="AK26" i="4" s="1"/>
  <c r="AF26" i="4"/>
  <c r="AH26" i="4"/>
  <c r="AG26" i="4"/>
  <c r="AI26" i="4"/>
  <c r="AT19" i="4"/>
  <c r="AS19" i="4"/>
  <c r="AG27" i="4"/>
  <c r="AH27" i="4"/>
  <c r="AM27" i="4" s="1"/>
  <c r="AJ27" i="4"/>
  <c r="AK27" i="4" s="1"/>
  <c r="AI27" i="4"/>
  <c r="AF27" i="4"/>
  <c r="Z28" i="4"/>
  <c r="AH10" i="4"/>
  <c r="AM10" i="4" s="1"/>
  <c r="AN10" i="4" s="1"/>
  <c r="AJ10" i="4"/>
  <c r="AK10" i="4" s="1"/>
  <c r="J58" i="4"/>
  <c r="J59" i="4" s="1"/>
  <c r="J60" i="4" s="1"/>
  <c r="AP6" i="4"/>
  <c r="AF12" i="4" s="1"/>
  <c r="AG12" i="4" s="1"/>
  <c r="M58" i="4"/>
  <c r="AR6" i="4"/>
  <c r="AF25" i="4" s="1"/>
  <c r="AG25" i="4" s="1"/>
  <c r="AE28" i="4"/>
  <c r="AG15" i="2"/>
  <c r="AF15" i="2" s="1"/>
  <c r="AG13" i="2"/>
  <c r="AF13" i="2" s="1"/>
  <c r="AG11" i="2"/>
  <c r="AF11" i="2" s="1"/>
  <c r="AG9" i="2"/>
  <c r="AF9" i="2" s="1"/>
  <c r="AG7" i="2"/>
  <c r="AF7" i="2" s="1"/>
  <c r="J9" i="2"/>
  <c r="J10" i="2"/>
  <c r="F15" i="2"/>
  <c r="F9" i="2"/>
  <c r="N17" i="3"/>
  <c r="O17" i="3" s="1"/>
  <c r="P17" i="3" s="1"/>
  <c r="Q17" i="3"/>
  <c r="R17" i="3" s="1"/>
  <c r="S17" i="3" s="1"/>
  <c r="N9" i="3"/>
  <c r="O9" i="3" s="1"/>
  <c r="P9" i="3" s="1"/>
  <c r="Q9" i="3"/>
  <c r="R9" i="3" s="1"/>
  <c r="S9" i="3" s="1"/>
  <c r="N21" i="3"/>
  <c r="O21" i="3" s="1"/>
  <c r="P21" i="3" s="1"/>
  <c r="Q21" i="3"/>
  <c r="R21" i="3" s="1"/>
  <c r="S21" i="3" s="1"/>
  <c r="N13" i="3"/>
  <c r="O13" i="3" s="1"/>
  <c r="P13" i="3" s="1"/>
  <c r="Q13" i="3"/>
  <c r="R13" i="3" s="1"/>
  <c r="S13" i="3" s="1"/>
  <c r="I24" i="3"/>
  <c r="J24" i="3" s="1"/>
  <c r="I20" i="3"/>
  <c r="F17" i="3"/>
  <c r="I16" i="3"/>
  <c r="F13" i="3"/>
  <c r="I12" i="3"/>
  <c r="F9" i="3"/>
  <c r="I8" i="3"/>
  <c r="M22" i="3"/>
  <c r="M18" i="3"/>
  <c r="M14" i="3"/>
  <c r="M10" i="3"/>
  <c r="F21" i="3"/>
  <c r="AP12" i="4" l="1"/>
  <c r="AT12" i="4" s="1"/>
  <c r="AN12" i="4"/>
  <c r="AR12" i="4"/>
  <c r="AM25" i="4"/>
  <c r="AS15" i="4"/>
  <c r="AT15" i="4"/>
  <c r="AM26" i="4"/>
  <c r="AP27" i="4"/>
  <c r="AR27" i="4"/>
  <c r="AN27" i="4"/>
  <c r="AO27" i="4"/>
  <c r="AT18" i="4"/>
  <c r="AS18" i="4"/>
  <c r="AM22" i="4"/>
  <c r="AR10" i="4"/>
  <c r="AP10" i="4"/>
  <c r="AT10" i="4" s="1"/>
  <c r="AO10" i="4"/>
  <c r="AJ28" i="4"/>
  <c r="AK28" i="4" s="1"/>
  <c r="AF10" i="4"/>
  <c r="M59" i="4"/>
  <c r="J16" i="3"/>
  <c r="J17" i="3"/>
  <c r="J20" i="3"/>
  <c r="J21" i="3"/>
  <c r="N10" i="3"/>
  <c r="O10" i="3" s="1"/>
  <c r="P10" i="3" s="1"/>
  <c r="Q10" i="3"/>
  <c r="R10" i="3" s="1"/>
  <c r="S10" i="3" s="1"/>
  <c r="N14" i="3"/>
  <c r="O14" i="3" s="1"/>
  <c r="P14" i="3" s="1"/>
  <c r="Q14" i="3"/>
  <c r="R14" i="3" s="1"/>
  <c r="S14" i="3" s="1"/>
  <c r="N18" i="3"/>
  <c r="O18" i="3" s="1"/>
  <c r="P18" i="3" s="1"/>
  <c r="Q18" i="3"/>
  <c r="R18" i="3" s="1"/>
  <c r="S18" i="3" s="1"/>
  <c r="N22" i="3"/>
  <c r="O22" i="3" s="1"/>
  <c r="P22" i="3" s="1"/>
  <c r="Q22" i="3"/>
  <c r="R22" i="3" s="1"/>
  <c r="S22" i="3" s="1"/>
  <c r="J9" i="3"/>
  <c r="J12" i="3"/>
  <c r="J13" i="3"/>
  <c r="AI8" i="2"/>
  <c r="AI9" i="2"/>
  <c r="AI10" i="2"/>
  <c r="AI11" i="2"/>
  <c r="AI12" i="2"/>
  <c r="AI13" i="2"/>
  <c r="AI14" i="2"/>
  <c r="AI15" i="2"/>
  <c r="AI16" i="2"/>
  <c r="AI17" i="2"/>
  <c r="AI18" i="2"/>
  <c r="AI19" i="2"/>
  <c r="AI20" i="2"/>
  <c r="AI21" i="2"/>
  <c r="AI22" i="2"/>
  <c r="AI23" i="2"/>
  <c r="AI24" i="2"/>
  <c r="AI25" i="2"/>
  <c r="AI26" i="2"/>
  <c r="AI27" i="2"/>
  <c r="AS12" i="4" l="1"/>
  <c r="AM28" i="4"/>
  <c r="AR28" i="4" s="1"/>
  <c r="AR25" i="4"/>
  <c r="AN25" i="4"/>
  <c r="AP25" i="4"/>
  <c r="AO25" i="4"/>
  <c r="AR22" i="4"/>
  <c r="AN22" i="4"/>
  <c r="AP22" i="4"/>
  <c r="AO22" i="4"/>
  <c r="AS27" i="4"/>
  <c r="AT27" i="4"/>
  <c r="AO26" i="4"/>
  <c r="AN26" i="4"/>
  <c r="AR26" i="4"/>
  <c r="AP26" i="4"/>
  <c r="M60" i="4"/>
  <c r="AG10" i="4"/>
  <c r="AF28" i="4"/>
  <c r="BM87" i="2"/>
  <c r="BA87" i="2"/>
  <c r="AO87" i="2"/>
  <c r="BJ87" i="2"/>
  <c r="AX87" i="2"/>
  <c r="AL87" i="2"/>
  <c r="AY87" i="2"/>
  <c r="BI87" i="2"/>
  <c r="AW87" i="2"/>
  <c r="AK87" i="2"/>
  <c r="BH87" i="2"/>
  <c r="AV87" i="2"/>
  <c r="AJ87" i="2"/>
  <c r="AZ87" i="2"/>
  <c r="AM87" i="2"/>
  <c r="BG87" i="2"/>
  <c r="AU87" i="2"/>
  <c r="AN87" i="2"/>
  <c r="BK87" i="2"/>
  <c r="BF87" i="2"/>
  <c r="AT87" i="2"/>
  <c r="BE87" i="2"/>
  <c r="AS87" i="2"/>
  <c r="BL87" i="2"/>
  <c r="BD87" i="2"/>
  <c r="AR87" i="2"/>
  <c r="BC87" i="2"/>
  <c r="AQ87" i="2"/>
  <c r="BB87" i="2"/>
  <c r="AP87" i="2"/>
  <c r="BA86" i="2"/>
  <c r="BL86" i="2"/>
  <c r="AZ86" i="2"/>
  <c r="AN86" i="2"/>
  <c r="BK86" i="2"/>
  <c r="AM86" i="2"/>
  <c r="BM86" i="2"/>
  <c r="AY86" i="2"/>
  <c r="BJ86" i="2"/>
  <c r="AX86" i="2"/>
  <c r="AL86" i="2"/>
  <c r="BI86" i="2"/>
  <c r="AW86" i="2"/>
  <c r="AK86" i="2"/>
  <c r="BH86" i="2"/>
  <c r="AV86" i="2"/>
  <c r="AJ86" i="2"/>
  <c r="BG86" i="2"/>
  <c r="AU86" i="2"/>
  <c r="BF86" i="2"/>
  <c r="AT86" i="2"/>
  <c r="BE86" i="2"/>
  <c r="AS86" i="2"/>
  <c r="BD86" i="2"/>
  <c r="AR86" i="2"/>
  <c r="AO86" i="2"/>
  <c r="AQ86" i="2"/>
  <c r="BC86" i="2"/>
  <c r="BB86" i="2"/>
  <c r="AP86" i="2"/>
  <c r="BM85" i="2"/>
  <c r="BA85" i="2"/>
  <c r="AO85" i="2"/>
  <c r="BL85" i="2"/>
  <c r="AZ85" i="2"/>
  <c r="AN85" i="2"/>
  <c r="BK85" i="2"/>
  <c r="AY85" i="2"/>
  <c r="AM85" i="2"/>
  <c r="BJ85" i="2"/>
  <c r="AX85" i="2"/>
  <c r="AL85" i="2"/>
  <c r="AW85" i="2"/>
  <c r="BI85" i="2"/>
  <c r="AK85" i="2"/>
  <c r="BH85" i="2"/>
  <c r="AV85" i="2"/>
  <c r="AJ85" i="2"/>
  <c r="BG85" i="2"/>
  <c r="AU85" i="2"/>
  <c r="BF85" i="2"/>
  <c r="AT85" i="2"/>
  <c r="BE85" i="2"/>
  <c r="AS85" i="2"/>
  <c r="BD85" i="2"/>
  <c r="AR85" i="2"/>
  <c r="AQ85" i="2"/>
  <c r="BC85" i="2"/>
  <c r="BB85" i="2"/>
  <c r="AP85" i="2"/>
  <c r="BM84" i="2"/>
  <c r="BA84" i="2"/>
  <c r="AO84" i="2"/>
  <c r="AZ84" i="2"/>
  <c r="AN84" i="2"/>
  <c r="AM84" i="2"/>
  <c r="BL84" i="2"/>
  <c r="BJ84" i="2"/>
  <c r="AX84" i="2"/>
  <c r="AL84" i="2"/>
  <c r="BK84" i="2"/>
  <c r="BI84" i="2"/>
  <c r="AW84" i="2"/>
  <c r="AK84" i="2"/>
  <c r="AY84" i="2"/>
  <c r="BH84" i="2"/>
  <c r="AV84" i="2"/>
  <c r="AJ84" i="2"/>
  <c r="BG84" i="2"/>
  <c r="AU84" i="2"/>
  <c r="BF84" i="2"/>
  <c r="AT84" i="2"/>
  <c r="BE84" i="2"/>
  <c r="AS84" i="2"/>
  <c r="BD84" i="2"/>
  <c r="AR84" i="2"/>
  <c r="BC84" i="2"/>
  <c r="AQ84" i="2"/>
  <c r="BB84" i="2"/>
  <c r="AP84" i="2"/>
  <c r="BL83" i="2"/>
  <c r="BB83" i="2"/>
  <c r="AP83" i="2"/>
  <c r="BM83" i="2"/>
  <c r="BA83" i="2"/>
  <c r="AO83" i="2"/>
  <c r="BK83" i="2"/>
  <c r="AY83" i="2"/>
  <c r="AM83" i="2"/>
  <c r="AL83" i="2"/>
  <c r="BJ83" i="2"/>
  <c r="BI83" i="2"/>
  <c r="AW83" i="2"/>
  <c r="AK83" i="2"/>
  <c r="AX83" i="2"/>
  <c r="BH83" i="2"/>
  <c r="AV83" i="2"/>
  <c r="AJ83" i="2"/>
  <c r="AZ83" i="2"/>
  <c r="BG83" i="2"/>
  <c r="AU83" i="2"/>
  <c r="BF83" i="2"/>
  <c r="AT83" i="2"/>
  <c r="AN83" i="2"/>
  <c r="BE83" i="2"/>
  <c r="AS83" i="2"/>
  <c r="BD83" i="2"/>
  <c r="AR83" i="2"/>
  <c r="BC83" i="2"/>
  <c r="AQ83" i="2"/>
  <c r="BM82" i="2"/>
  <c r="BA82" i="2"/>
  <c r="AO82" i="2"/>
  <c r="BL82" i="2"/>
  <c r="AZ82" i="2"/>
  <c r="AN82" i="2"/>
  <c r="BK82" i="2"/>
  <c r="AY82" i="2"/>
  <c r="AM82" i="2"/>
  <c r="BJ82" i="2"/>
  <c r="AX82" i="2"/>
  <c r="AL82" i="2"/>
  <c r="AW82" i="2"/>
  <c r="AK82" i="2"/>
  <c r="BI82" i="2"/>
  <c r="BH82" i="2"/>
  <c r="AV82" i="2"/>
  <c r="AJ82" i="2"/>
  <c r="AU82" i="2"/>
  <c r="BF82" i="2"/>
  <c r="AT82" i="2"/>
  <c r="BG82" i="2"/>
  <c r="BE82" i="2"/>
  <c r="AS82" i="2"/>
  <c r="BD82" i="2"/>
  <c r="AR82" i="2"/>
  <c r="BC82" i="2"/>
  <c r="AQ82" i="2"/>
  <c r="BB82" i="2"/>
  <c r="AP82" i="2"/>
  <c r="AZ81" i="2"/>
  <c r="BM81" i="2"/>
  <c r="BA81" i="2"/>
  <c r="AO81" i="2"/>
  <c r="BK81" i="2"/>
  <c r="AY81" i="2"/>
  <c r="AM81" i="2"/>
  <c r="AL81" i="2"/>
  <c r="BI81" i="2"/>
  <c r="AW81" i="2"/>
  <c r="AK81" i="2"/>
  <c r="AN81" i="2"/>
  <c r="BJ81" i="2"/>
  <c r="AX81" i="2"/>
  <c r="BH81" i="2"/>
  <c r="AV81" i="2"/>
  <c r="AJ81" i="2"/>
  <c r="BG81" i="2"/>
  <c r="AU81" i="2"/>
  <c r="BL81" i="2"/>
  <c r="BF81" i="2"/>
  <c r="AT81" i="2"/>
  <c r="BE81" i="2"/>
  <c r="AS81" i="2"/>
  <c r="BD81" i="2"/>
  <c r="AR81" i="2"/>
  <c r="BC81" i="2"/>
  <c r="AQ81" i="2"/>
  <c r="BB81" i="2"/>
  <c r="AP81" i="2"/>
  <c r="BM80" i="2"/>
  <c r="BA80" i="2"/>
  <c r="AO80" i="2"/>
  <c r="BL80" i="2"/>
  <c r="AZ80" i="2"/>
  <c r="AN80" i="2"/>
  <c r="AM80" i="2"/>
  <c r="BK80" i="2"/>
  <c r="AY80" i="2"/>
  <c r="BJ80" i="2"/>
  <c r="AX80" i="2"/>
  <c r="AL80" i="2"/>
  <c r="BI80" i="2"/>
  <c r="AW80" i="2"/>
  <c r="AK80" i="2"/>
  <c r="BH80" i="2"/>
  <c r="AV80" i="2"/>
  <c r="AJ80" i="2"/>
  <c r="BG80" i="2"/>
  <c r="AU80" i="2"/>
  <c r="BF80" i="2"/>
  <c r="AT80" i="2"/>
  <c r="BE80" i="2"/>
  <c r="AS80" i="2"/>
  <c r="BD80" i="2"/>
  <c r="AR80" i="2"/>
  <c r="BC80" i="2"/>
  <c r="AQ80" i="2"/>
  <c r="BB80" i="2"/>
  <c r="AP80" i="2"/>
  <c r="AP28" i="4" l="1"/>
  <c r="AP33" i="4" s="1"/>
  <c r="AN28" i="4"/>
  <c r="AO28" i="4"/>
  <c r="AT25" i="4"/>
  <c r="AS25" i="4"/>
  <c r="AS26" i="4"/>
  <c r="AT26" i="4"/>
  <c r="AT22" i="4"/>
  <c r="AS22" i="4"/>
  <c r="AG28" i="4"/>
  <c r="AS10" i="4"/>
  <c r="C51" i="3"/>
  <c r="C52" i="3"/>
  <c r="C53" i="3"/>
  <c r="C54" i="3"/>
  <c r="C55" i="3"/>
  <c r="C56" i="3"/>
  <c r="C57" i="3"/>
  <c r="C58" i="3"/>
  <c r="C59" i="3"/>
  <c r="C60" i="3"/>
  <c r="C61" i="3"/>
  <c r="C62" i="3"/>
  <c r="C63" i="3"/>
  <c r="C64" i="3"/>
  <c r="C65" i="3"/>
  <c r="C66" i="3"/>
  <c r="C67" i="3"/>
  <c r="C68" i="3"/>
  <c r="C69" i="3"/>
  <c r="C70" i="3"/>
  <c r="C50" i="3"/>
  <c r="H44" i="3"/>
  <c r="AT28" i="4" l="1"/>
  <c r="AP32" i="4"/>
  <c r="AS28" i="4"/>
  <c r="BO2" i="3"/>
  <c r="BO4" i="3" s="1"/>
  <c r="BP2" i="3"/>
  <c r="BP4" i="3" s="1"/>
  <c r="BQ2" i="3"/>
  <c r="BR2" i="3"/>
  <c r="BS2" i="3"/>
  <c r="BS4" i="3" s="1"/>
  <c r="BT2" i="3"/>
  <c r="BT4" i="3" s="1"/>
  <c r="BU2" i="3"/>
  <c r="BU4" i="3" s="1"/>
  <c r="BV2" i="3"/>
  <c r="BV4" i="3" s="1"/>
  <c r="BW2" i="3"/>
  <c r="BW4" i="3" s="1"/>
  <c r="BX2" i="3"/>
  <c r="BX4" i="3" s="1"/>
  <c r="BY2" i="3"/>
  <c r="BZ2" i="3"/>
  <c r="BZ4" i="3" s="1"/>
  <c r="CA2" i="3"/>
  <c r="CB2" i="3"/>
  <c r="CC2" i="3"/>
  <c r="CC4" i="3" s="1"/>
  <c r="CD2" i="3"/>
  <c r="CD4" i="3" s="1"/>
  <c r="CE2" i="3"/>
  <c r="CE4" i="3" s="1"/>
  <c r="CF2" i="3"/>
  <c r="CF4" i="3" s="1"/>
  <c r="CG2" i="3"/>
  <c r="CG4" i="3" s="1"/>
  <c r="CH2" i="3"/>
  <c r="CH4" i="3" s="1"/>
  <c r="CI2" i="3"/>
  <c r="CI4" i="3" s="1"/>
  <c r="CJ2" i="3"/>
  <c r="CJ4" i="3" s="1"/>
  <c r="CK2" i="3"/>
  <c r="CL2" i="3"/>
  <c r="CL4" i="3" s="1"/>
  <c r="CM2" i="3"/>
  <c r="CM4" i="3" s="1"/>
  <c r="CN2" i="3"/>
  <c r="CN4" i="3" s="1"/>
  <c r="CO2" i="3"/>
  <c r="CO4" i="3" s="1"/>
  <c r="CP2" i="3"/>
  <c r="CP4" i="3" s="1"/>
  <c r="CQ2" i="3"/>
  <c r="CQ4" i="3" s="1"/>
  <c r="BN2" i="3"/>
  <c r="BN4" i="3" s="1"/>
  <c r="AH8" i="3"/>
  <c r="AH9" i="3"/>
  <c r="AH10" i="3"/>
  <c r="AH11" i="3"/>
  <c r="AH12" i="3"/>
  <c r="AH13" i="3"/>
  <c r="AH14" i="3"/>
  <c r="AH15" i="3"/>
  <c r="AH16" i="3"/>
  <c r="AH17" i="3"/>
  <c r="AH18" i="3"/>
  <c r="AH19" i="3"/>
  <c r="AH20" i="3"/>
  <c r="AH21" i="3"/>
  <c r="AH22" i="3"/>
  <c r="AH23" i="3"/>
  <c r="AH24" i="3"/>
  <c r="AH25" i="3"/>
  <c r="AH26" i="3"/>
  <c r="AH27" i="3"/>
  <c r="C57" i="2"/>
  <c r="C58" i="2"/>
  <c r="C59" i="2"/>
  <c r="C60" i="2"/>
  <c r="C61" i="2"/>
  <c r="C62" i="2"/>
  <c r="C63" i="2"/>
  <c r="C64" i="2"/>
  <c r="C65" i="2"/>
  <c r="BL31" i="3" l="1"/>
  <c r="BC31" i="3"/>
  <c r="AZ31" i="3"/>
  <c r="CK4" i="3"/>
  <c r="BD31" i="3"/>
  <c r="CB4" i="3"/>
  <c r="AS31" i="3"/>
  <c r="CA4" i="3"/>
  <c r="AR31" i="3"/>
  <c r="AP31" i="3"/>
  <c r="BY4" i="3"/>
  <c r="AN31" i="3"/>
  <c r="BR4" i="3"/>
  <c r="BQ4" i="3"/>
  <c r="BE31" i="3"/>
  <c r="AI31" i="3"/>
  <c r="BA31" i="3"/>
  <c r="AO31" i="3"/>
  <c r="BK31" i="3"/>
  <c r="AY31" i="3"/>
  <c r="AM31" i="3"/>
  <c r="BJ31" i="3"/>
  <c r="AX31" i="3"/>
  <c r="AL31" i="3"/>
  <c r="BI31" i="3"/>
  <c r="AW31" i="3"/>
  <c r="AK31" i="3"/>
  <c r="BH31" i="3"/>
  <c r="AV31" i="3"/>
  <c r="AJ31" i="3"/>
  <c r="BG31" i="3"/>
  <c r="AU31" i="3"/>
  <c r="BF31" i="3"/>
  <c r="AT31" i="3"/>
  <c r="AQ31" i="3"/>
  <c r="BB31" i="3"/>
  <c r="BP2" i="2" l="1"/>
  <c r="BP4" i="2" s="1"/>
  <c r="BQ2" i="2"/>
  <c r="BQ4" i="2" s="1"/>
  <c r="BR2" i="2"/>
  <c r="BR4" i="2" s="1"/>
  <c r="BS2" i="2"/>
  <c r="BS4" i="2" s="1"/>
  <c r="BT2" i="2"/>
  <c r="BT4" i="2" s="1"/>
  <c r="BU2" i="2"/>
  <c r="BU4" i="2" s="1"/>
  <c r="BV2" i="2"/>
  <c r="BV4" i="2" s="1"/>
  <c r="BW2" i="2"/>
  <c r="BW4" i="2" s="1"/>
  <c r="BX2" i="2"/>
  <c r="BX4" i="2" s="1"/>
  <c r="BY2" i="2"/>
  <c r="BY4" i="2" s="1"/>
  <c r="BZ2" i="2"/>
  <c r="BZ4" i="2" s="1"/>
  <c r="CA2" i="2"/>
  <c r="CA4" i="2" s="1"/>
  <c r="CB2" i="2"/>
  <c r="CB4" i="2" s="1"/>
  <c r="CC2" i="2"/>
  <c r="CC4" i="2" s="1"/>
  <c r="CD2" i="2"/>
  <c r="CD4" i="2" s="1"/>
  <c r="CE2" i="2"/>
  <c r="CE4" i="2" s="1"/>
  <c r="CF2" i="2"/>
  <c r="CF4" i="2" s="1"/>
  <c r="CG2" i="2"/>
  <c r="CG4" i="2" s="1"/>
  <c r="CH2" i="2"/>
  <c r="CH4" i="2" s="1"/>
  <c r="CI2" i="2"/>
  <c r="CI4" i="2" s="1"/>
  <c r="CJ2" i="2"/>
  <c r="CJ4" i="2" s="1"/>
  <c r="CK2" i="2"/>
  <c r="CK4" i="2" s="1"/>
  <c r="CL2" i="2"/>
  <c r="CL4" i="2" s="1"/>
  <c r="CM2" i="2"/>
  <c r="CM4" i="2" s="1"/>
  <c r="CN2" i="2"/>
  <c r="CN4" i="2" s="1"/>
  <c r="CO2" i="2"/>
  <c r="CO4" i="2" s="1"/>
  <c r="CP2" i="2"/>
  <c r="CP4" i="2" s="1"/>
  <c r="CQ2" i="2"/>
  <c r="CQ4" i="2" s="1"/>
  <c r="CR2" i="2"/>
  <c r="CR4" i="2" s="1"/>
  <c r="BO2" i="2"/>
  <c r="BO4" i="2" s="1"/>
  <c r="AI7" i="2" l="1"/>
  <c r="BH79" i="2" l="1"/>
  <c r="BG79" i="2"/>
  <c r="AU79" i="2"/>
  <c r="AJ79" i="2"/>
  <c r="AP79" i="2"/>
  <c r="BL79" i="2"/>
  <c r="AZ79" i="2"/>
  <c r="AN79" i="2"/>
  <c r="BB79" i="2"/>
  <c r="BE79" i="2"/>
  <c r="BD79" i="2"/>
  <c r="AR79" i="2"/>
  <c r="BK79" i="2"/>
  <c r="AM79" i="2"/>
  <c r="AY79" i="2"/>
  <c r="AT79" i="2"/>
  <c r="AS79" i="2"/>
  <c r="BF79" i="2"/>
  <c r="BC79" i="2"/>
  <c r="AQ79" i="2"/>
  <c r="AW79" i="2"/>
  <c r="AV79" i="2"/>
  <c r="BM79" i="2"/>
  <c r="BA79" i="2"/>
  <c r="AO79" i="2"/>
  <c r="BJ79" i="2"/>
  <c r="AL79" i="2"/>
  <c r="BI79" i="2"/>
  <c r="AK79" i="2"/>
  <c r="AX79" i="2"/>
  <c r="B27" i="3"/>
  <c r="C8" i="3"/>
  <c r="C9" i="3" s="1"/>
  <c r="AR33" i="3" l="1"/>
  <c r="BD33" i="3"/>
  <c r="AS33" i="3"/>
  <c r="BE33" i="3"/>
  <c r="AT33" i="3"/>
  <c r="BF33" i="3"/>
  <c r="AU33" i="3"/>
  <c r="BG33" i="3"/>
  <c r="AJ33" i="3"/>
  <c r="AV33" i="3"/>
  <c r="BH33" i="3"/>
  <c r="AI33" i="3"/>
  <c r="AK33" i="3"/>
  <c r="AW33" i="3"/>
  <c r="BI33" i="3"/>
  <c r="BB33" i="3"/>
  <c r="AL33" i="3"/>
  <c r="AX33" i="3"/>
  <c r="BJ33" i="3"/>
  <c r="AM33" i="3"/>
  <c r="AY33" i="3"/>
  <c r="BK33" i="3"/>
  <c r="AN33" i="3"/>
  <c r="AZ33" i="3"/>
  <c r="BL33" i="3"/>
  <c r="AO33" i="3"/>
  <c r="BA33" i="3"/>
  <c r="AP33" i="3"/>
  <c r="AQ33" i="3"/>
  <c r="BC33" i="3"/>
  <c r="AK32" i="3"/>
  <c r="AW32" i="3"/>
  <c r="BI32" i="3"/>
  <c r="AL32" i="3"/>
  <c r="AX32" i="3"/>
  <c r="BJ32" i="3"/>
  <c r="AM32" i="3"/>
  <c r="AY32" i="3"/>
  <c r="BK32" i="3"/>
  <c r="AN32" i="3"/>
  <c r="AZ32" i="3"/>
  <c r="BL32" i="3"/>
  <c r="AI32" i="3"/>
  <c r="AO32" i="3"/>
  <c r="BA32" i="3"/>
  <c r="AP32" i="3"/>
  <c r="BB32" i="3"/>
  <c r="AU32" i="3"/>
  <c r="AQ32" i="3"/>
  <c r="BC32" i="3"/>
  <c r="AR32" i="3"/>
  <c r="BD32" i="3"/>
  <c r="AS32" i="3"/>
  <c r="BE32" i="3"/>
  <c r="BG32" i="3"/>
  <c r="AT32" i="3"/>
  <c r="BF32" i="3"/>
  <c r="AJ32" i="3"/>
  <c r="AV32" i="3"/>
  <c r="BH32" i="3"/>
  <c r="AM34" i="3"/>
  <c r="BK34" i="3"/>
  <c r="AN34" i="3"/>
  <c r="AP34" i="3"/>
  <c r="BD34" i="3"/>
  <c r="BI34" i="3"/>
  <c r="BF34" i="3"/>
  <c r="BG34" i="3"/>
  <c r="AV34" i="3"/>
  <c r="AX34" i="3"/>
  <c r="C10" i="3"/>
  <c r="BL34" i="3" s="1"/>
  <c r="BH34" i="3" l="1"/>
  <c r="AZ34" i="3"/>
  <c r="AU34" i="3"/>
  <c r="AY34" i="3"/>
  <c r="AS34" i="3"/>
  <c r="AI34" i="3"/>
  <c r="AR34" i="3"/>
  <c r="AW34" i="3"/>
  <c r="BA34" i="3"/>
  <c r="AL34" i="3"/>
  <c r="BB34" i="3"/>
  <c r="AJ34" i="3"/>
  <c r="BC34" i="3"/>
  <c r="AK34" i="3"/>
  <c r="AQ34" i="3"/>
  <c r="AT34" i="3"/>
  <c r="AO34" i="3"/>
  <c r="BJ34" i="3"/>
  <c r="BE34" i="3"/>
  <c r="C11" i="3"/>
  <c r="C46" i="2"/>
  <c r="C47" i="2"/>
  <c r="C48" i="2"/>
  <c r="C49" i="2"/>
  <c r="C50" i="2"/>
  <c r="C51" i="2"/>
  <c r="C52" i="2"/>
  <c r="C53" i="2"/>
  <c r="C54" i="2"/>
  <c r="C55" i="2"/>
  <c r="C56" i="2"/>
  <c r="C45" i="2"/>
  <c r="BI35" i="3" l="1"/>
  <c r="BA35" i="3"/>
  <c r="AX35" i="3"/>
  <c r="AR35" i="3"/>
  <c r="BE35" i="3"/>
  <c r="AL35" i="3"/>
  <c r="AP35" i="3"/>
  <c r="BB35" i="3"/>
  <c r="BJ35" i="3"/>
  <c r="AV35" i="3"/>
  <c r="AT35" i="3"/>
  <c r="AM35" i="3"/>
  <c r="AQ35" i="3"/>
  <c r="AJ35" i="3"/>
  <c r="AS35" i="3"/>
  <c r="BF35" i="3"/>
  <c r="AY35" i="3"/>
  <c r="BC35" i="3"/>
  <c r="BK35" i="3"/>
  <c r="AN35" i="3"/>
  <c r="AU35" i="3"/>
  <c r="BD35" i="3"/>
  <c r="AZ35" i="3"/>
  <c r="AK35" i="3"/>
  <c r="BH35" i="3"/>
  <c r="BL35" i="3"/>
  <c r="BG35" i="3"/>
  <c r="AW35" i="3"/>
  <c r="AO35" i="3"/>
  <c r="AI35" i="3"/>
  <c r="AE7" i="3"/>
  <c r="U7" i="3"/>
  <c r="AD7" i="3"/>
  <c r="X7" i="3"/>
  <c r="V7" i="3"/>
  <c r="AC7" i="3"/>
  <c r="W7" i="3"/>
  <c r="T7" i="3"/>
  <c r="T9" i="3"/>
  <c r="T8" i="3"/>
  <c r="C12" i="3"/>
  <c r="H39" i="2"/>
  <c r="Y7" i="3" l="1"/>
  <c r="AA7" i="3"/>
  <c r="AF7" i="3"/>
  <c r="Z7" i="3"/>
  <c r="AB7" i="3"/>
  <c r="AF8" i="3"/>
  <c r="AE8" i="3"/>
  <c r="U9" i="3"/>
  <c r="AB8" i="3"/>
  <c r="AB9" i="3"/>
  <c r="Y9" i="3" s="1"/>
  <c r="Z8" i="3"/>
  <c r="U8" i="3"/>
  <c r="W8" i="3"/>
  <c r="X8" i="3" s="1"/>
  <c r="Z9" i="3"/>
  <c r="W9" i="3"/>
  <c r="AD9" i="3" s="1"/>
  <c r="Y8" i="3"/>
  <c r="V8" i="3"/>
  <c r="AF9" i="3"/>
  <c r="AA8" i="3"/>
  <c r="BF36" i="3"/>
  <c r="BK36" i="3"/>
  <c r="BG36" i="3"/>
  <c r="AO36" i="3"/>
  <c r="AY36" i="3"/>
  <c r="AL36" i="3"/>
  <c r="BA36" i="3"/>
  <c r="AU36" i="3"/>
  <c r="AX36" i="3"/>
  <c r="AP36" i="3"/>
  <c r="BB36" i="3"/>
  <c r="AM36" i="3"/>
  <c r="AN36" i="3"/>
  <c r="BD36" i="3"/>
  <c r="AQ36" i="3"/>
  <c r="AJ36" i="3"/>
  <c r="AZ36" i="3"/>
  <c r="AR36" i="3"/>
  <c r="BC36" i="3"/>
  <c r="AV36" i="3"/>
  <c r="BL36" i="3"/>
  <c r="BH36" i="3"/>
  <c r="AI36" i="3"/>
  <c r="AS36" i="3"/>
  <c r="AK36" i="3"/>
  <c r="BE36" i="3"/>
  <c r="AW36" i="3"/>
  <c r="AT36" i="3"/>
  <c r="BI36" i="3"/>
  <c r="BJ36" i="3"/>
  <c r="X9" i="3"/>
  <c r="AC9" i="3"/>
  <c r="AA9" i="3"/>
  <c r="AC8" i="3"/>
  <c r="V9" i="3"/>
  <c r="T10" i="3"/>
  <c r="C13" i="3"/>
  <c r="AD8" i="3" l="1"/>
  <c r="AE9" i="3"/>
  <c r="Z10" i="3"/>
  <c r="AC10" i="3"/>
  <c r="AF10" i="3"/>
  <c r="AB10" i="3"/>
  <c r="W10" i="3"/>
  <c r="X10" i="3" s="1"/>
  <c r="U10" i="3"/>
  <c r="AE10" i="3"/>
  <c r="AW37" i="3"/>
  <c r="AO37" i="3"/>
  <c r="AU37" i="3"/>
  <c r="AL37" i="3"/>
  <c r="AK37" i="3"/>
  <c r="BI37" i="3"/>
  <c r="BA37" i="3"/>
  <c r="BG37" i="3"/>
  <c r="AP37" i="3"/>
  <c r="BB37" i="3"/>
  <c r="AN37" i="3"/>
  <c r="BJ37" i="3"/>
  <c r="AQ37" i="3"/>
  <c r="BE37" i="3"/>
  <c r="AM37" i="3"/>
  <c r="BC37" i="3"/>
  <c r="AR37" i="3"/>
  <c r="BK37" i="3"/>
  <c r="AI37" i="3"/>
  <c r="AY37" i="3"/>
  <c r="BD37" i="3"/>
  <c r="AJ37" i="3"/>
  <c r="AZ37" i="3"/>
  <c r="AS37" i="3"/>
  <c r="BL37" i="3"/>
  <c r="BH37" i="3"/>
  <c r="BF37" i="3"/>
  <c r="AT37" i="3"/>
  <c r="AX37" i="3"/>
  <c r="AV37" i="3"/>
  <c r="AA10" i="3"/>
  <c r="V10" i="3"/>
  <c r="AB11" i="3"/>
  <c r="T11" i="3"/>
  <c r="C14" i="3"/>
  <c r="AD10" i="3" l="1"/>
  <c r="Y10" i="3"/>
  <c r="V11" i="3"/>
  <c r="AC11" i="3"/>
  <c r="U11" i="3"/>
  <c r="AF11" i="3"/>
  <c r="Y11" i="3"/>
  <c r="AD11" i="3"/>
  <c r="Z11" i="3"/>
  <c r="AU38" i="3"/>
  <c r="AM38" i="3"/>
  <c r="AR38" i="3"/>
  <c r="BG38" i="3"/>
  <c r="AY38" i="3"/>
  <c r="AJ38" i="3"/>
  <c r="BK38" i="3"/>
  <c r="AV38" i="3"/>
  <c r="BA38" i="3"/>
  <c r="AT38" i="3"/>
  <c r="BH38" i="3"/>
  <c r="AN38" i="3"/>
  <c r="AS38" i="3"/>
  <c r="AL38" i="3"/>
  <c r="AP38" i="3"/>
  <c r="AQ38" i="3"/>
  <c r="AK38" i="3"/>
  <c r="AZ38" i="3"/>
  <c r="BI38" i="3"/>
  <c r="AI38" i="3"/>
  <c r="BC38" i="3"/>
  <c r="AW38" i="3"/>
  <c r="BL38" i="3"/>
  <c r="BJ38" i="3"/>
  <c r="BD38" i="3"/>
  <c r="BE38" i="3"/>
  <c r="AX38" i="3"/>
  <c r="BB38" i="3"/>
  <c r="BF38" i="3"/>
  <c r="AO38" i="3"/>
  <c r="AA11" i="3"/>
  <c r="AE11" i="3"/>
  <c r="W11" i="3"/>
  <c r="X11" i="3" s="1"/>
  <c r="T12" i="3"/>
  <c r="C15" i="3"/>
  <c r="AB12" i="3" l="1"/>
  <c r="Y12" i="3" s="1"/>
  <c r="AE12" i="3"/>
  <c r="Z12" i="3"/>
  <c r="AC12" i="3"/>
  <c r="AA12" i="3"/>
  <c r="V12" i="3"/>
  <c r="U12" i="3"/>
  <c r="BB39" i="3"/>
  <c r="AU39" i="3"/>
  <c r="BC39" i="3"/>
  <c r="AV39" i="3"/>
  <c r="AS39" i="3"/>
  <c r="AQ39" i="3"/>
  <c r="BG39" i="3"/>
  <c r="AX39" i="3"/>
  <c r="AJ39" i="3"/>
  <c r="BL39" i="3"/>
  <c r="AL39" i="3"/>
  <c r="AK39" i="3"/>
  <c r="BJ39" i="3"/>
  <c r="AI39" i="3"/>
  <c r="AW39" i="3"/>
  <c r="AZ39" i="3"/>
  <c r="BK39" i="3"/>
  <c r="BA39" i="3"/>
  <c r="AY39" i="3"/>
  <c r="AR39" i="3"/>
  <c r="BI39" i="3"/>
  <c r="AM39" i="3"/>
  <c r="BH39" i="3"/>
  <c r="AN39" i="3"/>
  <c r="BD39" i="3"/>
  <c r="AT39" i="3"/>
  <c r="AO39" i="3"/>
  <c r="BE39" i="3"/>
  <c r="AP39" i="3"/>
  <c r="BF39" i="3"/>
  <c r="AF12" i="3"/>
  <c r="W12" i="3"/>
  <c r="AD12" i="3" s="1"/>
  <c r="T13" i="3"/>
  <c r="C16" i="3"/>
  <c r="B19" i="2"/>
  <c r="C8" i="2"/>
  <c r="X12" i="3" l="1"/>
  <c r="AA13" i="3"/>
  <c r="W13" i="3"/>
  <c r="AD13" i="3" s="1"/>
  <c r="Z13" i="3"/>
  <c r="Y13" i="3"/>
  <c r="AB13" i="3"/>
  <c r="AE13" i="3" s="1"/>
  <c r="AF13" i="3"/>
  <c r="AC13" i="3"/>
  <c r="U13" i="3"/>
  <c r="BG40" i="3"/>
  <c r="BK40" i="3"/>
  <c r="AI40" i="3"/>
  <c r="AZ40" i="3"/>
  <c r="AJ40" i="3"/>
  <c r="AN40" i="3"/>
  <c r="BF40" i="3"/>
  <c r="AV40" i="3"/>
  <c r="BL40" i="3"/>
  <c r="BH40" i="3"/>
  <c r="AK40" i="3"/>
  <c r="AO40" i="3"/>
  <c r="AX40" i="3"/>
  <c r="AW40" i="3"/>
  <c r="BA40" i="3"/>
  <c r="AP40" i="3"/>
  <c r="AS40" i="3"/>
  <c r="BI40" i="3"/>
  <c r="AQ40" i="3"/>
  <c r="AL40" i="3"/>
  <c r="BB40" i="3"/>
  <c r="BE40" i="3"/>
  <c r="BJ40" i="3"/>
  <c r="BC40" i="3"/>
  <c r="AT40" i="3"/>
  <c r="AM40" i="3"/>
  <c r="AR40" i="3"/>
  <c r="AU40" i="3"/>
  <c r="AY40" i="3"/>
  <c r="BD40" i="3"/>
  <c r="V13" i="3"/>
  <c r="T14" i="3"/>
  <c r="C17" i="3"/>
  <c r="C9" i="2"/>
  <c r="X13" i="3" l="1"/>
  <c r="AA7" i="2"/>
  <c r="Z7" i="2"/>
  <c r="Y7" i="2"/>
  <c r="V7" i="2"/>
  <c r="S7" i="2"/>
  <c r="Q7" i="2"/>
  <c r="P7" i="2"/>
  <c r="X7" i="2"/>
  <c r="W7" i="2"/>
  <c r="T7" i="2"/>
  <c r="R7" i="2"/>
  <c r="U7" i="2"/>
  <c r="U14" i="3"/>
  <c r="AE14" i="3"/>
  <c r="AD14" i="3"/>
  <c r="Z14" i="3"/>
  <c r="V14" i="3"/>
  <c r="W14" i="3"/>
  <c r="X14" i="3" s="1"/>
  <c r="AC14" i="3"/>
  <c r="AA14" i="3"/>
  <c r="BL41" i="3"/>
  <c r="AL41" i="3"/>
  <c r="AM41" i="3"/>
  <c r="AU41" i="3"/>
  <c r="AI41" i="3"/>
  <c r="AT41" i="3"/>
  <c r="AY41" i="3"/>
  <c r="BA41" i="3"/>
  <c r="BF41" i="3"/>
  <c r="BK41" i="3"/>
  <c r="AP41" i="3"/>
  <c r="AO41" i="3"/>
  <c r="BB41" i="3"/>
  <c r="BG41" i="3"/>
  <c r="BD41" i="3"/>
  <c r="BH41" i="3"/>
  <c r="AS41" i="3"/>
  <c r="AQ41" i="3"/>
  <c r="BJ41" i="3"/>
  <c r="AR41" i="3"/>
  <c r="AV41" i="3"/>
  <c r="AW41" i="3"/>
  <c r="BC41" i="3"/>
  <c r="AJ41" i="3"/>
  <c r="AX41" i="3"/>
  <c r="AK41" i="3"/>
  <c r="AZ41" i="3"/>
  <c r="BE41" i="3"/>
  <c r="BI41" i="3"/>
  <c r="AN41" i="3"/>
  <c r="Y14" i="3"/>
  <c r="AB14" i="3"/>
  <c r="AF14" i="3"/>
  <c r="T15" i="3"/>
  <c r="O7" i="2"/>
  <c r="C18" i="3"/>
  <c r="C10" i="2"/>
  <c r="S8" i="2" l="1"/>
  <c r="Q8" i="2"/>
  <c r="T8" i="2"/>
  <c r="P8" i="2"/>
  <c r="AA8" i="2"/>
  <c r="W8" i="2"/>
  <c r="V8" i="2"/>
  <c r="U8" i="2"/>
  <c r="R8" i="2"/>
  <c r="X8" i="2"/>
  <c r="Y8" i="2"/>
  <c r="Z8" i="2"/>
  <c r="AD15" i="3"/>
  <c r="W15" i="3"/>
  <c r="AA15" i="3"/>
  <c r="AF15" i="3"/>
  <c r="V15" i="3"/>
  <c r="Z15" i="3"/>
  <c r="U15" i="3"/>
  <c r="AV42" i="3"/>
  <c r="AI42" i="3"/>
  <c r="AK42" i="3"/>
  <c r="AW42" i="3"/>
  <c r="BI42" i="3"/>
  <c r="AL42" i="3"/>
  <c r="AX42" i="3"/>
  <c r="BJ42" i="3"/>
  <c r="AS42" i="3"/>
  <c r="BE42" i="3"/>
  <c r="AJ42" i="3"/>
  <c r="BH42" i="3"/>
  <c r="AQ42" i="3"/>
  <c r="AP42" i="3"/>
  <c r="BL42" i="3"/>
  <c r="BA42" i="3"/>
  <c r="AY42" i="3"/>
  <c r="BG42" i="3"/>
  <c r="AM42" i="3"/>
  <c r="AU42" i="3"/>
  <c r="AZ42" i="3"/>
  <c r="BK42" i="3"/>
  <c r="AN42" i="3"/>
  <c r="BD42" i="3"/>
  <c r="BF42" i="3"/>
  <c r="AR42" i="3"/>
  <c r="AO42" i="3"/>
  <c r="AT42" i="3"/>
  <c r="BC42" i="3"/>
  <c r="BB42" i="3"/>
  <c r="AC15" i="3"/>
  <c r="AB15" i="3"/>
  <c r="Y15" i="3" s="1"/>
  <c r="T16" i="3"/>
  <c r="C19" i="3"/>
  <c r="O8" i="2"/>
  <c r="C11" i="2"/>
  <c r="AE15" i="3" l="1"/>
  <c r="X15" i="3"/>
  <c r="V16" i="3"/>
  <c r="AB16" i="3"/>
  <c r="AE16" i="3" s="1"/>
  <c r="Z16" i="3"/>
  <c r="W16" i="3"/>
  <c r="AD16" i="3" s="1"/>
  <c r="Y16" i="3"/>
  <c r="AA16" i="3"/>
  <c r="AF16" i="3"/>
  <c r="AQ43" i="3"/>
  <c r="BD43" i="3"/>
  <c r="AI43" i="3"/>
  <c r="AR43" i="3"/>
  <c r="AS43" i="3"/>
  <c r="BE43" i="3"/>
  <c r="BL43" i="3"/>
  <c r="AZ43" i="3"/>
  <c r="AN43" i="3"/>
  <c r="BC43" i="3"/>
  <c r="BF43" i="3"/>
  <c r="BK43" i="3"/>
  <c r="AU43" i="3"/>
  <c r="AY43" i="3"/>
  <c r="BI43" i="3"/>
  <c r="AT43" i="3"/>
  <c r="BB43" i="3"/>
  <c r="BH43" i="3"/>
  <c r="BJ43" i="3"/>
  <c r="AW43" i="3"/>
  <c r="BG43" i="3"/>
  <c r="AP43" i="3"/>
  <c r="AV43" i="3"/>
  <c r="BA43" i="3"/>
  <c r="AM43" i="3"/>
  <c r="AJ43" i="3"/>
  <c r="AO43" i="3"/>
  <c r="AX43" i="3"/>
  <c r="AL43" i="3"/>
  <c r="AK43" i="3"/>
  <c r="AC16" i="3"/>
  <c r="U16" i="3"/>
  <c r="T17" i="3"/>
  <c r="C20" i="3"/>
  <c r="V9" i="2"/>
  <c r="Y9" i="2"/>
  <c r="W9" i="2"/>
  <c r="Z9" i="2"/>
  <c r="X9" i="2"/>
  <c r="O9" i="2"/>
  <c r="AA9" i="2"/>
  <c r="C12" i="2"/>
  <c r="X16" i="3" l="1"/>
  <c r="O10" i="2"/>
  <c r="U10" i="2"/>
  <c r="W10" i="2"/>
  <c r="Q10" i="2"/>
  <c r="P10" i="2"/>
  <c r="Y10" i="2"/>
  <c r="Z10" i="2"/>
  <c r="T10" i="2"/>
  <c r="S10" i="2"/>
  <c r="X10" i="2"/>
  <c r="R10" i="2"/>
  <c r="V10" i="2"/>
  <c r="AA10" i="2"/>
  <c r="P9" i="2"/>
  <c r="R9" i="2"/>
  <c r="S9" i="2"/>
  <c r="T9" i="2"/>
  <c r="Q9" i="2"/>
  <c r="U9" i="2"/>
  <c r="AF17" i="3"/>
  <c r="W17" i="3"/>
  <c r="V17" i="3"/>
  <c r="X17" i="3"/>
  <c r="AA17" i="3"/>
  <c r="Z17" i="3"/>
  <c r="AC17" i="3"/>
  <c r="AB17" i="3"/>
  <c r="Y17" i="3" s="1"/>
  <c r="AI44" i="3"/>
  <c r="AY44" i="3"/>
  <c r="AZ44" i="3"/>
  <c r="BA44" i="3"/>
  <c r="AN44" i="3"/>
  <c r="BI44" i="3"/>
  <c r="AO44" i="3"/>
  <c r="AX44" i="3"/>
  <c r="BB44" i="3"/>
  <c r="BK44" i="3"/>
  <c r="AK44" i="3"/>
  <c r="BD44" i="3"/>
  <c r="BF44" i="3"/>
  <c r="BG44" i="3"/>
  <c r="BC44" i="3"/>
  <c r="AP44" i="3"/>
  <c r="BE44" i="3"/>
  <c r="AJ44" i="3"/>
  <c r="AR44" i="3"/>
  <c r="BH44" i="3"/>
  <c r="AT44" i="3"/>
  <c r="AU44" i="3"/>
  <c r="AQ44" i="3"/>
  <c r="AM44" i="3"/>
  <c r="AV44" i="3"/>
  <c r="AS44" i="3"/>
  <c r="AL44" i="3"/>
  <c r="BL44" i="3"/>
  <c r="BJ44" i="3"/>
  <c r="AW44" i="3"/>
  <c r="AD17" i="3"/>
  <c r="V18" i="3"/>
  <c r="AF18" i="3"/>
  <c r="U17" i="3"/>
  <c r="T18" i="3"/>
  <c r="C21" i="3"/>
  <c r="C13" i="2"/>
  <c r="AE17" i="3" l="1"/>
  <c r="O11" i="2"/>
  <c r="Z11" i="2"/>
  <c r="W11" i="2"/>
  <c r="V11" i="2"/>
  <c r="P11" i="2"/>
  <c r="R11" i="2"/>
  <c r="AB18" i="3"/>
  <c r="Z18" i="3"/>
  <c r="AA18" i="3"/>
  <c r="AC18" i="3"/>
  <c r="AE18" i="3"/>
  <c r="U18" i="3"/>
  <c r="W18" i="3"/>
  <c r="AD18" i="3" s="1"/>
  <c r="Y18" i="3"/>
  <c r="X18" i="3"/>
  <c r="BE45" i="3"/>
  <c r="AT45" i="3"/>
  <c r="BF45" i="3"/>
  <c r="AU45" i="3"/>
  <c r="BG45" i="3"/>
  <c r="AP45" i="3"/>
  <c r="BB45" i="3"/>
  <c r="AS45" i="3"/>
  <c r="AV45" i="3"/>
  <c r="BI45" i="3"/>
  <c r="AI45" i="3"/>
  <c r="AJ45" i="3"/>
  <c r="AR45" i="3"/>
  <c r="BJ45" i="3"/>
  <c r="AW45" i="3"/>
  <c r="BA45" i="3"/>
  <c r="AX45" i="3"/>
  <c r="BC45" i="3"/>
  <c r="AO45" i="3"/>
  <c r="BL45" i="3"/>
  <c r="BK45" i="3"/>
  <c r="AL45" i="3"/>
  <c r="AQ45" i="3"/>
  <c r="AZ45" i="3"/>
  <c r="AY45" i="3"/>
  <c r="AN45" i="3"/>
  <c r="AM45" i="3"/>
  <c r="BH45" i="3"/>
  <c r="BD45" i="3"/>
  <c r="AK45" i="3"/>
  <c r="T19" i="3"/>
  <c r="C22" i="3"/>
  <c r="C14" i="2"/>
  <c r="X11" i="2" l="1"/>
  <c r="Q11" i="2"/>
  <c r="AA11" i="2"/>
  <c r="U11" i="2"/>
  <c r="Y11" i="2"/>
  <c r="S11" i="2"/>
  <c r="T11" i="2"/>
  <c r="O12" i="2"/>
  <c r="T12" i="2"/>
  <c r="Z19" i="3"/>
  <c r="AC19" i="3"/>
  <c r="AE19" i="3"/>
  <c r="V19" i="3"/>
  <c r="AA19" i="3"/>
  <c r="AF19" i="3"/>
  <c r="U19" i="3"/>
  <c r="AB19" i="3"/>
  <c r="Y19" i="3" s="1"/>
  <c r="AZ46" i="3"/>
  <c r="AO46" i="3"/>
  <c r="AP46" i="3"/>
  <c r="BB46" i="3"/>
  <c r="BI46" i="3"/>
  <c r="AK46" i="3"/>
  <c r="AW46" i="3"/>
  <c r="AN46" i="3"/>
  <c r="BL46" i="3"/>
  <c r="BA46" i="3"/>
  <c r="BJ46" i="3"/>
  <c r="AV46" i="3"/>
  <c r="AS46" i="3"/>
  <c r="AX46" i="3"/>
  <c r="AJ46" i="3"/>
  <c r="BG46" i="3"/>
  <c r="BF46" i="3"/>
  <c r="AL46" i="3"/>
  <c r="AU46" i="3"/>
  <c r="AI46" i="3"/>
  <c r="BK46" i="3"/>
  <c r="AQ46" i="3"/>
  <c r="BC46" i="3"/>
  <c r="AY46" i="3"/>
  <c r="BD46" i="3"/>
  <c r="AM46" i="3"/>
  <c r="BH46" i="3"/>
  <c r="BE46" i="3"/>
  <c r="AR46" i="3"/>
  <c r="AT46" i="3"/>
  <c r="W19" i="3"/>
  <c r="AD19" i="3" s="1"/>
  <c r="T20" i="3"/>
  <c r="C23" i="3"/>
  <c r="C15" i="2"/>
  <c r="V12" i="2" l="1"/>
  <c r="X19" i="3"/>
  <c r="Z12" i="2"/>
  <c r="AA12" i="2"/>
  <c r="Y12" i="2"/>
  <c r="W12" i="2"/>
  <c r="X12" i="2"/>
  <c r="O13" i="2"/>
  <c r="T13" i="2"/>
  <c r="U12" i="2"/>
  <c r="P12" i="2"/>
  <c r="S12" i="2"/>
  <c r="Q12" i="2"/>
  <c r="R12" i="2"/>
  <c r="AB20" i="3"/>
  <c r="AD20" i="3"/>
  <c r="AC20" i="3"/>
  <c r="V20" i="3"/>
  <c r="AE20" i="3"/>
  <c r="Z20" i="3"/>
  <c r="U20" i="3"/>
  <c r="AT47" i="3"/>
  <c r="BJ47" i="3"/>
  <c r="AP47" i="3"/>
  <c r="BF47" i="3"/>
  <c r="AM47" i="3"/>
  <c r="BB47" i="3"/>
  <c r="AU47" i="3"/>
  <c r="AY47" i="3"/>
  <c r="AQ47" i="3"/>
  <c r="AI47" i="3"/>
  <c r="AW47" i="3"/>
  <c r="BA47" i="3"/>
  <c r="AX47" i="3"/>
  <c r="AJ47" i="3"/>
  <c r="BK47" i="3"/>
  <c r="BC47" i="3"/>
  <c r="BE47" i="3"/>
  <c r="BL47" i="3"/>
  <c r="BD47" i="3"/>
  <c r="AO47" i="3"/>
  <c r="AL47" i="3"/>
  <c r="BG47" i="3"/>
  <c r="AN47" i="3"/>
  <c r="AS47" i="3"/>
  <c r="AZ47" i="3"/>
  <c r="BH47" i="3"/>
  <c r="AK47" i="3"/>
  <c r="BI47" i="3"/>
  <c r="AV47" i="3"/>
  <c r="AR47" i="3"/>
  <c r="AF20" i="3"/>
  <c r="Y20" i="3"/>
  <c r="AA20" i="3"/>
  <c r="W20" i="3"/>
  <c r="X20" i="3" s="1"/>
  <c r="T21" i="3"/>
  <c r="C24" i="3"/>
  <c r="C16" i="2"/>
  <c r="W13" i="2" l="1"/>
  <c r="S13" i="2"/>
  <c r="X13" i="2"/>
  <c r="Z13" i="2"/>
  <c r="R13" i="2"/>
  <c r="P13" i="2"/>
  <c r="O14" i="2"/>
  <c r="Z14" i="2"/>
  <c r="Y13" i="2"/>
  <c r="AA13" i="2"/>
  <c r="U13" i="2"/>
  <c r="V13" i="2"/>
  <c r="Q13" i="2"/>
  <c r="U21" i="3"/>
  <c r="W21" i="3"/>
  <c r="AC21" i="3"/>
  <c r="Z21" i="3"/>
  <c r="V21" i="3"/>
  <c r="AA21" i="3"/>
  <c r="AB21" i="3"/>
  <c r="AE21" i="3" s="1"/>
  <c r="BD48" i="3"/>
  <c r="AK48" i="3"/>
  <c r="AQ48" i="3"/>
  <c r="AS48" i="3"/>
  <c r="AW48" i="3"/>
  <c r="BE48" i="3"/>
  <c r="BI48" i="3"/>
  <c r="BJ48" i="3"/>
  <c r="AN48" i="3"/>
  <c r="BB48" i="3"/>
  <c r="AP48" i="3"/>
  <c r="AT48" i="3"/>
  <c r="AM48" i="3"/>
  <c r="AY48" i="3"/>
  <c r="AR48" i="3"/>
  <c r="BF48" i="3"/>
  <c r="AL48" i="3"/>
  <c r="BK48" i="3"/>
  <c r="AX48" i="3"/>
  <c r="AU48" i="3"/>
  <c r="BG48" i="3"/>
  <c r="BA48" i="3"/>
  <c r="AZ48" i="3"/>
  <c r="BC48" i="3"/>
  <c r="AO48" i="3"/>
  <c r="AJ48" i="3"/>
  <c r="AV48" i="3"/>
  <c r="BH48" i="3"/>
  <c r="AI48" i="3"/>
  <c r="BL48" i="3"/>
  <c r="AF21" i="3"/>
  <c r="T22" i="3"/>
  <c r="C25" i="3"/>
  <c r="C17" i="2"/>
  <c r="C18" i="2" s="1"/>
  <c r="T14" i="2" l="1"/>
  <c r="AD21" i="3"/>
  <c r="X21" i="3"/>
  <c r="Y21" i="3"/>
  <c r="X14" i="2"/>
  <c r="O15" i="2"/>
  <c r="Y14" i="2"/>
  <c r="S14" i="2"/>
  <c r="Q14" i="2"/>
  <c r="V14" i="2"/>
  <c r="W14" i="2"/>
  <c r="R14" i="2"/>
  <c r="U14" i="2"/>
  <c r="P14" i="2"/>
  <c r="AA14" i="2"/>
  <c r="C19" i="2"/>
  <c r="U22" i="3"/>
  <c r="AA22" i="3"/>
  <c r="AC22" i="3"/>
  <c r="AB22" i="3"/>
  <c r="Y22" i="3"/>
  <c r="AF22" i="3"/>
  <c r="V22" i="3"/>
  <c r="W22" i="3"/>
  <c r="AD22" i="3" s="1"/>
  <c r="Z22" i="3"/>
  <c r="T23" i="3"/>
  <c r="C26" i="3"/>
  <c r="U15" i="2" l="1"/>
  <c r="S15" i="2"/>
  <c r="AA15" i="2"/>
  <c r="R15" i="2"/>
  <c r="X15" i="2"/>
  <c r="Y15" i="2"/>
  <c r="AE22" i="3"/>
  <c r="X22" i="3"/>
  <c r="T15" i="2"/>
  <c r="Q15" i="2"/>
  <c r="W15" i="2"/>
  <c r="P15" i="2"/>
  <c r="O16" i="2"/>
  <c r="V15" i="2"/>
  <c r="Z15" i="2"/>
  <c r="C20" i="2"/>
  <c r="U23" i="3"/>
  <c r="AA23" i="3"/>
  <c r="AE23" i="3"/>
  <c r="AF23" i="3"/>
  <c r="X23" i="3"/>
  <c r="W23" i="3"/>
  <c r="AB23" i="3"/>
  <c r="V23" i="3"/>
  <c r="AC23" i="3"/>
  <c r="Z23" i="3"/>
  <c r="AD23" i="3"/>
  <c r="T24" i="3"/>
  <c r="S25" i="3"/>
  <c r="C27" i="3"/>
  <c r="P16" i="2" l="1"/>
  <c r="S16" i="2"/>
  <c r="Y23" i="3"/>
  <c r="T16" i="2"/>
  <c r="X16" i="2"/>
  <c r="R16" i="2"/>
  <c r="U16" i="2"/>
  <c r="AA16" i="2"/>
  <c r="Q16" i="2"/>
  <c r="O18" i="2"/>
  <c r="Z18" i="2"/>
  <c r="V18" i="2"/>
  <c r="Y16" i="2"/>
  <c r="W16" i="2"/>
  <c r="Z16" i="2"/>
  <c r="O17" i="2"/>
  <c r="W17" i="2"/>
  <c r="V17" i="2"/>
  <c r="X17" i="2"/>
  <c r="P17" i="2"/>
  <c r="Q17" i="2"/>
  <c r="V16" i="2"/>
  <c r="C21" i="2"/>
  <c r="AD24" i="3"/>
  <c r="Z24" i="3"/>
  <c r="AB24" i="3"/>
  <c r="U24" i="3"/>
  <c r="AF24" i="3"/>
  <c r="AC24" i="3"/>
  <c r="W24" i="3"/>
  <c r="V24" i="3"/>
  <c r="AA24" i="3"/>
  <c r="T25" i="3"/>
  <c r="T18" i="2" l="1"/>
  <c r="AE24" i="3"/>
  <c r="Y24" i="3"/>
  <c r="X24" i="3"/>
  <c r="R17" i="2"/>
  <c r="Z17" i="2"/>
  <c r="Y17" i="2"/>
  <c r="R18" i="2"/>
  <c r="AA18" i="2"/>
  <c r="U18" i="2"/>
  <c r="Y18" i="2"/>
  <c r="W18" i="2"/>
  <c r="Q18" i="2"/>
  <c r="S17" i="2"/>
  <c r="S18" i="2"/>
  <c r="T17" i="2"/>
  <c r="O19" i="2"/>
  <c r="X19" i="2"/>
  <c r="U17" i="2"/>
  <c r="X18" i="2"/>
  <c r="AA17" i="2"/>
  <c r="P18" i="2"/>
  <c r="C22" i="2"/>
  <c r="W25" i="3"/>
  <c r="AD25" i="3" s="1"/>
  <c r="AA25" i="3"/>
  <c r="AF25" i="3"/>
  <c r="V25" i="3"/>
  <c r="AC25" i="3"/>
  <c r="U25" i="3"/>
  <c r="AB26" i="3"/>
  <c r="AB25" i="3"/>
  <c r="Y25" i="3" s="1"/>
  <c r="Z25" i="3"/>
  <c r="AE25" i="3"/>
  <c r="T27" i="3"/>
  <c r="T26" i="3"/>
  <c r="Y19" i="2" l="1"/>
  <c r="P19" i="2"/>
  <c r="W19" i="2"/>
  <c r="X25" i="3"/>
  <c r="V27" i="3"/>
  <c r="R19" i="2"/>
  <c r="O20" i="2"/>
  <c r="U19" i="2"/>
  <c r="Q19" i="2"/>
  <c r="Z19" i="2"/>
  <c r="V19" i="2"/>
  <c r="S19" i="2"/>
  <c r="T19" i="2"/>
  <c r="AA19" i="2"/>
  <c r="C23" i="2"/>
  <c r="Z27" i="3"/>
  <c r="AE26" i="3"/>
  <c r="V26" i="3"/>
  <c r="AA26" i="3"/>
  <c r="W26" i="3"/>
  <c r="X26" i="3" s="1"/>
  <c r="AC27" i="3"/>
  <c r="U27" i="3"/>
  <c r="AB27" i="3"/>
  <c r="AF26" i="3"/>
  <c r="AC26" i="3"/>
  <c r="U26" i="3"/>
  <c r="Z26" i="3"/>
  <c r="AA27" i="3"/>
  <c r="Y26" i="3"/>
  <c r="W27" i="3"/>
  <c r="AD27" i="3" s="1"/>
  <c r="S20" i="2" l="1"/>
  <c r="V20" i="2"/>
  <c r="X20" i="2"/>
  <c r="R20" i="2"/>
  <c r="AD26" i="3"/>
  <c r="X27" i="3"/>
  <c r="AF27" i="3"/>
  <c r="Z20" i="2"/>
  <c r="W20" i="2"/>
  <c r="O21" i="2"/>
  <c r="AA20" i="2"/>
  <c r="Y20" i="2"/>
  <c r="P20" i="2"/>
  <c r="U20" i="2"/>
  <c r="Q20" i="2"/>
  <c r="T20" i="2"/>
  <c r="C24" i="2"/>
  <c r="Y27" i="3"/>
  <c r="AE27" i="3"/>
  <c r="Q21" i="2" l="1"/>
  <c r="W21" i="2"/>
  <c r="R21" i="2"/>
  <c r="X21" i="2"/>
  <c r="Y21" i="2"/>
  <c r="S21" i="2"/>
  <c r="V21" i="2"/>
  <c r="AA21" i="2"/>
  <c r="T21" i="2"/>
  <c r="U21" i="2"/>
  <c r="P21" i="2"/>
  <c r="O22" i="2"/>
  <c r="Z22" i="2"/>
  <c r="T22" i="2"/>
  <c r="W22" i="2"/>
  <c r="Z21" i="2"/>
  <c r="C25" i="2"/>
  <c r="Q22" i="2" l="1"/>
  <c r="Y22" i="2"/>
  <c r="U22" i="2"/>
  <c r="P22" i="2"/>
  <c r="AA22" i="2"/>
  <c r="O23" i="2"/>
  <c r="S22" i="2"/>
  <c r="X22" i="2"/>
  <c r="R22" i="2"/>
  <c r="V22" i="2"/>
  <c r="C26" i="2"/>
  <c r="P23" i="2" l="1"/>
  <c r="Y23" i="2"/>
  <c r="X23" i="2"/>
  <c r="V23" i="2"/>
  <c r="R23" i="2"/>
  <c r="AA23" i="2"/>
  <c r="Q23" i="2"/>
  <c r="S23" i="2"/>
  <c r="W23" i="2"/>
  <c r="Z23" i="2"/>
  <c r="T23" i="2"/>
  <c r="Y24" i="2"/>
  <c r="U24" i="2"/>
  <c r="O24" i="2"/>
  <c r="U23" i="2"/>
  <c r="C27" i="2"/>
  <c r="X24" i="2" l="1"/>
  <c r="R24" i="2"/>
  <c r="P24" i="2"/>
  <c r="V24" i="2"/>
  <c r="Z24" i="2"/>
  <c r="S24" i="2"/>
  <c r="T24" i="2"/>
  <c r="O25" i="2"/>
  <c r="AA24" i="2"/>
  <c r="Q24" i="2"/>
  <c r="W24" i="2"/>
  <c r="Z25" i="2" l="1"/>
  <c r="Q25" i="2"/>
  <c r="R25" i="2"/>
  <c r="Y25" i="2"/>
  <c r="X25" i="2"/>
  <c r="V25" i="2"/>
  <c r="P25" i="2"/>
  <c r="T25" i="2"/>
  <c r="S25" i="2"/>
  <c r="U25" i="2"/>
  <c r="O26" i="2"/>
  <c r="V26" i="2"/>
  <c r="Q26" i="2"/>
  <c r="Y26" i="2"/>
  <c r="AA25" i="2"/>
  <c r="W25" i="2"/>
  <c r="T26" i="2" l="1"/>
  <c r="P26" i="2"/>
  <c r="R26" i="2"/>
  <c r="X26" i="2"/>
  <c r="AA26" i="2"/>
  <c r="O27" i="2"/>
  <c r="S26" i="2"/>
  <c r="U26" i="2"/>
  <c r="W26" i="2"/>
  <c r="Z26" i="2"/>
  <c r="U27" i="2" l="1"/>
  <c r="S27" i="2"/>
  <c r="Y27" i="2"/>
  <c r="X27" i="2"/>
  <c r="Z27" i="2"/>
  <c r="R27" i="2"/>
  <c r="AA27" i="2"/>
  <c r="P27" i="2"/>
  <c r="Q27" i="2"/>
  <c r="W27" i="2"/>
  <c r="V27" i="2"/>
  <c r="T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Brian Williams</author>
  </authors>
  <commentList>
    <comment ref="E6" authorId="0" shapeId="0" xr:uid="{00000000-0006-0000-0000-000001000000}">
      <text>
        <r>
          <rPr>
            <b/>
            <sz val="9"/>
            <color indexed="81"/>
            <rFont val="Tahoma"/>
            <family val="2"/>
          </rPr>
          <t>Brian:</t>
        </r>
        <r>
          <rPr>
            <sz val="9"/>
            <color indexed="81"/>
            <rFont val="Tahoma"/>
            <family val="2"/>
          </rPr>
          <t xml:space="preserve">
This is the cost difference between each point and allows you to see where the points start to cost a lot more or a lot less to help you determine how much (if any) to buy down your rate.</t>
        </r>
      </text>
    </comment>
    <comment ref="F6" authorId="0" shapeId="0" xr:uid="{00000000-0006-0000-0000-000002000000}">
      <text>
        <r>
          <rPr>
            <b/>
            <sz val="9"/>
            <color indexed="81"/>
            <rFont val="Tahoma"/>
            <family val="2"/>
          </rPr>
          <t>Brian:</t>
        </r>
        <r>
          <rPr>
            <sz val="9"/>
            <color indexed="81"/>
            <rFont val="Tahoma"/>
            <family val="2"/>
          </rPr>
          <t xml:space="preserve">
This is the actual dollar difference between the Cost Diff of each point. This is just another way to more easily see the difference between each point and the amount more or less it costs you.</t>
        </r>
      </text>
    </comment>
    <comment ref="G6" authorId="0" shapeId="0" xr:uid="{00000000-0006-0000-0000-000003000000}">
      <text>
        <r>
          <rPr>
            <b/>
            <sz val="9"/>
            <color indexed="81"/>
            <rFont val="Tahoma"/>
            <family val="2"/>
          </rPr>
          <t>Brian:</t>
        </r>
        <r>
          <rPr>
            <sz val="9"/>
            <color indexed="81"/>
            <rFont val="Tahoma"/>
            <family val="2"/>
          </rPr>
          <t xml:space="preserve">
This is the average cost of the points. If you see a point where the average goes down and then starts to go back up, this may be a good spot to choose as the buy down.</t>
        </r>
      </text>
    </comment>
    <comment ref="H6" authorId="1" shapeId="0" xr:uid="{2D4CD6C6-6F0F-4F64-9802-EED2A786DB58}">
      <text>
        <r>
          <rPr>
            <b/>
            <sz val="9"/>
            <color indexed="81"/>
            <rFont val="Tahoma"/>
            <charset val="1"/>
          </rPr>
          <t>Brian Williams:</t>
        </r>
        <r>
          <rPr>
            <sz val="9"/>
            <color indexed="81"/>
            <rFont val="Tahoma"/>
            <charset val="1"/>
          </rPr>
          <t xml:space="preserve">
This is just the cost of the buy down in terms of "points" based on the loan amount.</t>
        </r>
      </text>
    </comment>
    <comment ref="I6" authorId="0" shapeId="0" xr:uid="{00000000-0006-0000-0000-000004000000}">
      <text>
        <r>
          <rPr>
            <b/>
            <sz val="9"/>
            <color indexed="81"/>
            <rFont val="Tahoma"/>
            <family val="2"/>
          </rPr>
          <t>Brian:</t>
        </r>
        <r>
          <rPr>
            <sz val="9"/>
            <color indexed="81"/>
            <rFont val="Tahoma"/>
            <family val="2"/>
          </rPr>
          <t xml:space="preserve">
This is the difference in the cost of the points, much the same way the "Cost Diff" column shows the difference for the actual dollar amounts - but instead it's in terms of points.</t>
        </r>
      </text>
    </comment>
    <comment ref="J6" authorId="0" shapeId="0" xr:uid="{00000000-0006-0000-0000-000005000000}">
      <text>
        <r>
          <rPr>
            <b/>
            <sz val="9"/>
            <color indexed="81"/>
            <rFont val="Tahoma"/>
            <family val="2"/>
          </rPr>
          <t>Brian:</t>
        </r>
        <r>
          <rPr>
            <sz val="9"/>
            <color indexed="81"/>
            <rFont val="Tahoma"/>
            <family val="2"/>
          </rPr>
          <t xml:space="preserve">
This is the actual dollar difference between the Point Cost Diff of each point. This is just another way to more easily see the difference between each point and the amount more or less it costs you (in points).</t>
        </r>
      </text>
    </comment>
    <comment ref="K6" authorId="1" shapeId="0" xr:uid="{00000000-0006-0000-0000-000006000000}">
      <text>
        <r>
          <rPr>
            <b/>
            <sz val="9"/>
            <color indexed="81"/>
            <rFont val="Tahoma"/>
            <family val="2"/>
          </rPr>
          <t>Brian Williams:</t>
        </r>
        <r>
          <rPr>
            <sz val="9"/>
            <color indexed="81"/>
            <rFont val="Tahoma"/>
            <family val="2"/>
          </rPr>
          <t xml:space="preserve">
This is what the monthly Principal and Interest payment will be at this interest rate.</t>
        </r>
      </text>
    </comment>
    <comment ref="L6" authorId="0" shapeId="0" xr:uid="{00000000-0006-0000-0000-000007000000}">
      <text>
        <r>
          <rPr>
            <b/>
            <sz val="9"/>
            <color indexed="81"/>
            <rFont val="Tahoma"/>
            <family val="2"/>
          </rPr>
          <t>Brian:</t>
        </r>
        <r>
          <rPr>
            <sz val="9"/>
            <color indexed="81"/>
            <rFont val="Tahoma"/>
            <family val="2"/>
          </rPr>
          <t xml:space="preserve">
The monthly difference in the loan payment vs. the loan payment at the PAR rate. When this number is negative, this reflects a higher payment than the PAR rate would be (i.e. a loss of cash flow). When the number is positive, this reflects a lower payment than the PAR rate, thus earning you this much extra in cash flow each month.</t>
        </r>
      </text>
    </comment>
    <comment ref="M6" authorId="0" shapeId="0" xr:uid="{00000000-0006-0000-0000-000008000000}">
      <text>
        <r>
          <rPr>
            <b/>
            <sz val="9"/>
            <color indexed="81"/>
            <rFont val="Tahoma"/>
            <family val="2"/>
          </rPr>
          <t>Brian:</t>
        </r>
        <r>
          <rPr>
            <sz val="9"/>
            <color indexed="81"/>
            <rFont val="Tahoma"/>
            <family val="2"/>
          </rPr>
          <t xml:space="preserve">
This is the annual difference between the PAR rate mortgage payment and the Bought Down Rate mortgage payment.</t>
        </r>
      </text>
    </comment>
    <comment ref="N6" authorId="0" shapeId="0" xr:uid="{00000000-0006-0000-0000-000009000000}">
      <text>
        <r>
          <rPr>
            <b/>
            <sz val="9"/>
            <color indexed="81"/>
            <rFont val="Tahoma"/>
            <family val="2"/>
          </rPr>
          <t>Brian:</t>
        </r>
        <r>
          <rPr>
            <sz val="9"/>
            <color indexed="81"/>
            <rFont val="Tahoma"/>
            <family val="2"/>
          </rPr>
          <t xml:space="preserve">
This is how long it takes for the extra cash flow you get to "pay back" the cost of buying down your rate. If you received a credit at closing (negative in the "Cost" column), then the Payback years show how many years it would take before that credit is "used" up by having to pay extra vs. the PAR Rate for the mortgage. 
If the "Cost" column is positive, then the payback years column represents how many years it would take for the extra cash flow you are receiving (Annual Diffs column) to pay back the Cost of the rate buy down.</t>
        </r>
      </text>
    </comment>
    <comment ref="O6" authorId="0" shapeId="0" xr:uid="{9543DB85-6D61-460B-8463-6A1781C1C566}">
      <text>
        <r>
          <rPr>
            <b/>
            <sz val="9"/>
            <color indexed="81"/>
            <rFont val="Tahoma"/>
            <family val="2"/>
          </rPr>
          <t>Brian:</t>
        </r>
        <r>
          <rPr>
            <sz val="9"/>
            <color indexed="81"/>
            <rFont val="Tahoma"/>
            <family val="2"/>
          </rPr>
          <t xml:space="preserve">
This is the return on your invesment (of the extra money paid to buy down the rate) AFTER you have recouped the money from Payback Years. In other words, until you have recouped your original investment, there is no return as it's simply a principal payback. This does not take into account the fact that you aren't earning interest during the payback period so in reality the ROI is less as you paid money up front and get it back slowly over years. The ROI after the Payback Period is calculated by taking the extra cash flow you will get (from Annual Diffs column) and dividing by the amount you paid to buy down the rate. If no Return is shown, it is because you chose a rate that gives you money back at closing and thus the cost of the points was negative so there is no return on your investment.</t>
        </r>
      </text>
    </comment>
    <comment ref="AB6" authorId="1" shapeId="0" xr:uid="{5695E5FA-61A6-459D-9C58-2126A1E7329C}">
      <text>
        <r>
          <rPr>
            <b/>
            <sz val="9"/>
            <color indexed="81"/>
            <rFont val="Tahoma"/>
            <charset val="1"/>
          </rPr>
          <t>Brian Williams:</t>
        </r>
        <r>
          <rPr>
            <sz val="9"/>
            <color indexed="81"/>
            <rFont val="Tahoma"/>
            <charset val="1"/>
          </rPr>
          <t xml:space="preserve">
This is the PI payment when instead of buying down the rate, the PAR Rate is used and the money that would have been used to buy the rate down is instead added to our downpayment.</t>
        </r>
      </text>
    </comment>
    <comment ref="AF6" authorId="1" shapeId="0" xr:uid="{BB3A31FD-BB9F-4DEA-ACAC-37447E860070}">
      <text>
        <r>
          <rPr>
            <b/>
            <sz val="9"/>
            <color indexed="81"/>
            <rFont val="Tahoma"/>
            <charset val="1"/>
          </rPr>
          <t>Brian Williams:</t>
        </r>
        <r>
          <rPr>
            <sz val="9"/>
            <color indexed="81"/>
            <rFont val="Tahoma"/>
            <charset val="1"/>
          </rPr>
          <t xml:space="preserve">
This is the number of years until we reach payback of the extra down payment.  However, this extra down payment is always there as equity whereas the buy down cost is not until the Payback Years have been reached. If the number in the column to the right is positive, then the Years to Payback represents the years until you have paid the money back in that you were credited at closing because the Cost for the buy down was negative to begin with.</t>
        </r>
      </text>
    </comment>
    <comment ref="AG6" authorId="1" shapeId="0" xr:uid="{A9B1E789-4D41-4929-880F-2B2FE3C1D914}">
      <text>
        <r>
          <rPr>
            <b/>
            <sz val="9"/>
            <color indexed="81"/>
            <rFont val="Tahoma"/>
            <charset val="1"/>
          </rPr>
          <t>Brian Williams:</t>
        </r>
        <r>
          <rPr>
            <sz val="9"/>
            <color indexed="81"/>
            <rFont val="Tahoma"/>
            <charset val="1"/>
          </rPr>
          <t xml:space="preserve">
This is the annual difference between the PI payment with more downpayment vs. the PI Payment if we bought the rate down.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 Williams</author>
    <author>Brian</author>
  </authors>
  <commentList>
    <comment ref="AH3" authorId="0" shapeId="0" xr:uid="{F7CB1CB9-E34C-45CB-B264-260252DDA453}">
      <text>
        <r>
          <rPr>
            <b/>
            <sz val="9"/>
            <color indexed="81"/>
            <rFont val="Tahoma"/>
            <family val="2"/>
          </rPr>
          <t>Brian Williams:</t>
        </r>
        <r>
          <rPr>
            <sz val="9"/>
            <color indexed="81"/>
            <rFont val="Tahoma"/>
            <family val="2"/>
          </rPr>
          <t xml:space="preserve">
If you want to think about this where you don't see a return until your buy down cost is paid, back, then turn this On. If you believe it's already there in equity so you won't want it paid back first, then turn it off.</t>
        </r>
      </text>
    </comment>
    <comment ref="D6" authorId="0" shapeId="0" xr:uid="{0958A557-3C0C-4A86-A045-4CF913DDED03}">
      <text>
        <r>
          <rPr>
            <b/>
            <sz val="9"/>
            <color indexed="81"/>
            <rFont val="Tahoma"/>
            <family val="2"/>
          </rPr>
          <t>Brian Williams:</t>
        </r>
        <r>
          <rPr>
            <sz val="9"/>
            <color indexed="81"/>
            <rFont val="Tahoma"/>
            <family val="2"/>
          </rPr>
          <t xml:space="preserve">
Negaive cost indicates a credit given at closing</t>
        </r>
      </text>
    </comment>
    <comment ref="E6" authorId="1" shapeId="0" xr:uid="{00000000-0006-0000-0000-00000B000000}">
      <text>
        <r>
          <rPr>
            <b/>
            <sz val="9"/>
            <color indexed="81"/>
            <rFont val="Tahoma"/>
            <family val="2"/>
          </rPr>
          <t>Brian:</t>
        </r>
        <r>
          <rPr>
            <sz val="9"/>
            <color indexed="81"/>
            <rFont val="Tahoma"/>
            <family val="2"/>
          </rPr>
          <t xml:space="preserve">
This is the cost difference between each point and allows you to see where the points start to cost a lot more or a lot less to help you determine how much (if any) to buy down your rate.</t>
        </r>
      </text>
    </comment>
    <comment ref="F6" authorId="1" shapeId="0" xr:uid="{00000000-0006-0000-0000-00000C000000}">
      <text>
        <r>
          <rPr>
            <b/>
            <sz val="9"/>
            <color indexed="81"/>
            <rFont val="Tahoma"/>
            <family val="2"/>
          </rPr>
          <t>Brian:</t>
        </r>
        <r>
          <rPr>
            <sz val="9"/>
            <color indexed="81"/>
            <rFont val="Tahoma"/>
            <family val="2"/>
          </rPr>
          <t xml:space="preserve">
This is the actual dollar difference between the Cost Diff of each point. This is just another way to more easily see the difference between each point and the amount more or less it costs you.</t>
        </r>
      </text>
    </comment>
    <comment ref="G6" authorId="1" shapeId="0" xr:uid="{00000000-0006-0000-0000-00000D000000}">
      <text>
        <r>
          <rPr>
            <b/>
            <sz val="9"/>
            <color indexed="81"/>
            <rFont val="Tahoma"/>
            <family val="2"/>
          </rPr>
          <t>Brian:</t>
        </r>
        <r>
          <rPr>
            <sz val="9"/>
            <color indexed="81"/>
            <rFont val="Tahoma"/>
            <family val="2"/>
          </rPr>
          <t xml:space="preserve">
This is the average cost of the points. If you see a point where the average goes down and then starts to go back up, this may be a good spot to choose as the buy down.</t>
        </r>
      </text>
    </comment>
    <comment ref="H6" authorId="1" shapeId="0" xr:uid="{00000000-0006-0000-0000-00000E000000}">
      <text>
        <r>
          <rPr>
            <b/>
            <sz val="9"/>
            <color indexed="81"/>
            <rFont val="Tahoma"/>
            <family val="2"/>
          </rPr>
          <t>Brian:</t>
        </r>
        <r>
          <rPr>
            <sz val="9"/>
            <color indexed="81"/>
            <rFont val="Tahoma"/>
            <family val="2"/>
          </rPr>
          <t xml:space="preserve">
This is just the cost of the buy down in terms of "points" based on the loan amount.</t>
        </r>
      </text>
    </comment>
    <comment ref="I6" authorId="1" shapeId="0" xr:uid="{00000000-0006-0000-0000-00000F000000}">
      <text>
        <r>
          <rPr>
            <b/>
            <sz val="9"/>
            <color indexed="81"/>
            <rFont val="Tahoma"/>
            <family val="2"/>
          </rPr>
          <t>Brian:</t>
        </r>
        <r>
          <rPr>
            <sz val="9"/>
            <color indexed="81"/>
            <rFont val="Tahoma"/>
            <family val="2"/>
          </rPr>
          <t xml:space="preserve">
This is the difference in the cost of the points, much the same way the "Cost Diff" column shows the difference for the actual dollar amounts - but instead it's in terms of points.</t>
        </r>
      </text>
    </comment>
    <comment ref="J6" authorId="0" shapeId="0" xr:uid="{B3BEAB74-8BF2-4292-AEF2-4E9336F78220}">
      <text>
        <r>
          <rPr>
            <b/>
            <sz val="9"/>
            <color indexed="81"/>
            <rFont val="Tahoma"/>
            <family val="2"/>
          </rPr>
          <t>Brian Williams:</t>
        </r>
        <r>
          <rPr>
            <sz val="9"/>
            <color indexed="81"/>
            <rFont val="Tahoma"/>
            <family val="2"/>
          </rPr>
          <t xml:space="preserve">
This is the actual point difference between the Point Cost Diff of each point. This is just another way to more easily see the difference between each point and the amount more or less it costs you.</t>
        </r>
      </text>
    </comment>
    <comment ref="K6" authorId="1" shapeId="0" xr:uid="{00000000-0006-0000-0000-000010000000}">
      <text>
        <r>
          <rPr>
            <b/>
            <sz val="9"/>
            <color indexed="81"/>
            <rFont val="Tahoma"/>
            <family val="2"/>
          </rPr>
          <t>Brian:</t>
        </r>
        <r>
          <rPr>
            <sz val="9"/>
            <color indexed="81"/>
            <rFont val="Tahoma"/>
            <family val="2"/>
          </rPr>
          <t xml:space="preserve">
This is the new loan amount assuming you can roll in the closing costs and the cost of the rate buy down.</t>
        </r>
      </text>
    </comment>
    <comment ref="L6" authorId="1" shapeId="0" xr:uid="{00000000-0006-0000-0000-000011000000}">
      <text>
        <r>
          <rPr>
            <b/>
            <sz val="9"/>
            <color indexed="81"/>
            <rFont val="Tahoma"/>
            <family val="2"/>
          </rPr>
          <t>Brian:</t>
        </r>
        <r>
          <rPr>
            <sz val="9"/>
            <color indexed="81"/>
            <rFont val="Tahoma"/>
            <family val="2"/>
          </rPr>
          <t xml:space="preserve">
This is simply the difference between the new loan amount and the original loan balance.</t>
        </r>
      </text>
    </comment>
    <comment ref="M6" authorId="1" shapeId="0" xr:uid="{00000000-0006-0000-0000-000012000000}">
      <text>
        <r>
          <rPr>
            <b/>
            <sz val="9"/>
            <color indexed="81"/>
            <rFont val="Tahoma"/>
            <family val="2"/>
          </rPr>
          <t>Brian:</t>
        </r>
        <r>
          <rPr>
            <sz val="9"/>
            <color indexed="81"/>
            <rFont val="Tahoma"/>
            <family val="2"/>
          </rPr>
          <t xml:space="preserve">
The new PI payment based on the New Loan amount.</t>
        </r>
      </text>
    </comment>
    <comment ref="N6" authorId="1" shapeId="0" xr:uid="{00000000-0006-0000-0000-000013000000}">
      <text>
        <r>
          <rPr>
            <b/>
            <sz val="9"/>
            <color indexed="81"/>
            <rFont val="Tahoma"/>
            <family val="2"/>
          </rPr>
          <t>Brian:</t>
        </r>
        <r>
          <rPr>
            <sz val="9"/>
            <color indexed="81"/>
            <rFont val="Tahoma"/>
            <family val="2"/>
          </rPr>
          <t xml:space="preserve">
The difference in PI payment from the new PI payment and the current loan's PI payment.</t>
        </r>
      </text>
    </comment>
    <comment ref="O6" authorId="1" shapeId="0" xr:uid="{00000000-0006-0000-0000-000014000000}">
      <text>
        <r>
          <rPr>
            <b/>
            <sz val="9"/>
            <color indexed="81"/>
            <rFont val="Tahoma"/>
            <family val="2"/>
          </rPr>
          <t>Brian:</t>
        </r>
        <r>
          <rPr>
            <sz val="9"/>
            <color indexed="81"/>
            <rFont val="Tahoma"/>
            <family val="2"/>
          </rPr>
          <t xml:space="preserve">
This is the annual payment diff (Payment Diff * 12)</t>
        </r>
      </text>
    </comment>
    <comment ref="P6" authorId="1" shapeId="0" xr:uid="{00000000-0006-0000-0000-000015000000}">
      <text>
        <r>
          <rPr>
            <b/>
            <sz val="9"/>
            <color indexed="81"/>
            <rFont val="Tahoma"/>
            <family val="2"/>
          </rPr>
          <t>Brian:</t>
        </r>
        <r>
          <rPr>
            <sz val="9"/>
            <color indexed="81"/>
            <rFont val="Tahoma"/>
            <family val="2"/>
          </rPr>
          <t xml:space="preserve">
This is number of years it would take to pay back the Cost of buying down the rate based on the difference in the Bought Down rate mortgage payment vs. the current mortgage payment.</t>
        </r>
      </text>
    </comment>
    <comment ref="Q6" authorId="1" shapeId="0" xr:uid="{00000000-0006-0000-0000-000016000000}">
      <text>
        <r>
          <rPr>
            <b/>
            <sz val="9"/>
            <color indexed="81"/>
            <rFont val="Tahoma"/>
            <family val="2"/>
          </rPr>
          <t>Brian:</t>
        </r>
        <r>
          <rPr>
            <sz val="9"/>
            <color indexed="81"/>
            <rFont val="Tahoma"/>
            <family val="2"/>
          </rPr>
          <t xml:space="preserve">
This is the difference between the monthly PI payment at the bought down rate vs. the monthly PI payment of the PAR Rate. In other words, you'll see this much extra cash flow each month vs. the PAR Payment.</t>
        </r>
      </text>
    </comment>
    <comment ref="R6" authorId="1" shapeId="0" xr:uid="{00000000-0006-0000-0000-000017000000}">
      <text>
        <r>
          <rPr>
            <b/>
            <sz val="9"/>
            <color indexed="81"/>
            <rFont val="Tahoma"/>
            <family val="2"/>
          </rPr>
          <t>Brian:</t>
        </r>
        <r>
          <rPr>
            <sz val="9"/>
            <color indexed="81"/>
            <rFont val="Tahoma"/>
            <family val="2"/>
          </rPr>
          <t xml:space="preserve">
This is the annual payment difference vs. the Par Rate.</t>
        </r>
      </text>
    </comment>
    <comment ref="S6" authorId="1" shapeId="0" xr:uid="{00000000-0006-0000-0000-000018000000}">
      <text>
        <r>
          <rPr>
            <b/>
            <sz val="9"/>
            <color indexed="81"/>
            <rFont val="Tahoma"/>
            <family val="2"/>
          </rPr>
          <t>Brian:</t>
        </r>
        <r>
          <rPr>
            <sz val="9"/>
            <color indexed="81"/>
            <rFont val="Tahoma"/>
            <family val="2"/>
          </rPr>
          <t xml:space="preserve">
How long it takes for the extra cash flow you get to "pay back" the amount you paid to buy down the rate (vs. the PAR Rate). If the years show as negative, it's because you are receiving a credit - simply ignore these.</t>
        </r>
      </text>
    </comment>
    <comment ref="T6" authorId="1" shapeId="0" xr:uid="{00000000-0006-0000-0000-000019000000}">
      <text>
        <r>
          <rPr>
            <b/>
            <sz val="9"/>
            <color indexed="81"/>
            <rFont val="Tahoma"/>
            <family val="2"/>
          </rPr>
          <t>Brian:</t>
        </r>
        <r>
          <rPr>
            <sz val="9"/>
            <color indexed="81"/>
            <rFont val="Tahoma"/>
            <family val="2"/>
          </rPr>
          <t xml:space="preserve">
This is the return on your invesment (of the extra money paid to buy down the rate). It is calculated by taking the extra cash flow you will get and dividing by the amount you paid to buy down the rate. This return is calculated using the PAR Payment as the base case.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Brendon</author>
  </authors>
  <commentList>
    <comment ref="Y6" authorId="0" shapeId="0" xr:uid="{C0AB8013-4115-604B-9E05-80F903DCC5C0}">
      <text>
        <r>
          <rPr>
            <sz val="10"/>
            <color rgb="FF000000"/>
            <rFont val="Tahoma"/>
            <family val="2"/>
          </rPr>
          <t>This is just to get a general sense of overall CF assuming (15% maintenance and 10% management)</t>
        </r>
      </text>
    </comment>
    <comment ref="AE6" authorId="0" shapeId="0" xr:uid="{DE40ACE7-B365-144E-A60F-A056591BCD98}">
      <text>
        <r>
          <rPr>
            <sz val="10"/>
            <color rgb="FF000000"/>
            <rFont val="Tahoma"/>
            <family val="2"/>
          </rPr>
          <t>This is to account for all expenses (appraisal, origination fee, title, etc) outside of points</t>
        </r>
      </text>
    </comment>
    <comment ref="AD9" authorId="0" shapeId="0" xr:uid="{17A48944-523B-6041-8FD5-1C0877FDD14A}">
      <text>
        <r>
          <rPr>
            <b/>
            <sz val="10"/>
            <color rgb="FF000000"/>
            <rFont val="Tahoma"/>
            <family val="2"/>
          </rPr>
          <t>Brendon:</t>
        </r>
        <r>
          <rPr>
            <sz val="10"/>
            <color rgb="FF000000"/>
            <rFont val="Tahoma"/>
            <family val="2"/>
          </rPr>
          <t xml:space="preserve">
</t>
        </r>
        <r>
          <rPr>
            <sz val="10"/>
            <color rgb="FF000000"/>
            <rFont val="Tahoma"/>
            <family val="2"/>
          </rPr>
          <t xml:space="preserve">Indicates the type of "refinance":
</t>
        </r>
        <r>
          <rPr>
            <sz val="10"/>
            <color rgb="FF000000"/>
            <rFont val="Tahoma"/>
            <family val="2"/>
          </rPr>
          <t xml:space="preserve"> 
</t>
        </r>
        <r>
          <rPr>
            <sz val="10"/>
            <color rgb="FF000000"/>
            <rFont val="Tahoma"/>
            <family val="2"/>
          </rPr>
          <t xml:space="preserve">AI: Leave </t>
        </r>
        <r>
          <rPr>
            <b/>
            <sz val="10"/>
            <color rgb="FF000000"/>
            <rFont val="Tahoma"/>
            <family val="2"/>
          </rPr>
          <t>A</t>
        </r>
        <r>
          <rPr>
            <sz val="10"/>
            <color rgb="FF000000"/>
            <rFont val="Tahoma"/>
            <family val="2"/>
          </rPr>
          <t xml:space="preserve">s </t>
        </r>
        <r>
          <rPr>
            <b/>
            <sz val="10"/>
            <color rgb="FF000000"/>
            <rFont val="Tahoma"/>
            <family val="2"/>
          </rPr>
          <t>I</t>
        </r>
        <r>
          <rPr>
            <sz val="10"/>
            <color rgb="FF000000"/>
            <rFont val="Tahoma"/>
            <family val="2"/>
          </rPr>
          <t xml:space="preserve">s
</t>
        </r>
        <r>
          <rPr>
            <sz val="10"/>
            <color rgb="FF000000"/>
            <rFont val="Tahoma"/>
            <family val="2"/>
          </rPr>
          <t xml:space="preserve">RT: </t>
        </r>
        <r>
          <rPr>
            <b/>
            <sz val="10"/>
            <color rgb="FF000000"/>
            <rFont val="Tahoma"/>
            <family val="2"/>
          </rPr>
          <t>R</t>
        </r>
        <r>
          <rPr>
            <sz val="10"/>
            <color rgb="FF000000"/>
            <rFont val="Tahoma"/>
            <family val="2"/>
          </rPr>
          <t xml:space="preserve">ate &amp; </t>
        </r>
        <r>
          <rPr>
            <b/>
            <sz val="10"/>
            <color rgb="FF000000"/>
            <rFont val="Tahoma"/>
            <family val="2"/>
          </rPr>
          <t>T</t>
        </r>
        <r>
          <rPr>
            <sz val="10"/>
            <color rgb="FF000000"/>
            <rFont val="Tahoma"/>
            <family val="2"/>
          </rPr>
          <t xml:space="preserve">erm
</t>
        </r>
        <r>
          <rPr>
            <sz val="10"/>
            <color rgb="FF000000"/>
            <rFont val="Tahoma"/>
            <family val="2"/>
          </rPr>
          <t xml:space="preserve">CO: </t>
        </r>
        <r>
          <rPr>
            <b/>
            <sz val="10"/>
            <color rgb="FF000000"/>
            <rFont val="Tahoma"/>
            <family val="2"/>
          </rPr>
          <t>C</t>
        </r>
        <r>
          <rPr>
            <sz val="10"/>
            <color rgb="FF000000"/>
            <rFont val="Tahoma"/>
            <family val="2"/>
          </rPr>
          <t>ash-</t>
        </r>
        <r>
          <rPr>
            <b/>
            <sz val="10"/>
            <color rgb="FF000000"/>
            <rFont val="Tahoma"/>
            <family val="2"/>
          </rPr>
          <t>O</t>
        </r>
        <r>
          <rPr>
            <sz val="10"/>
            <color rgb="FF000000"/>
            <rFont val="Tahoma"/>
            <family val="2"/>
          </rPr>
          <t xml:space="preserve">ut
</t>
        </r>
        <r>
          <rPr>
            <sz val="10"/>
            <color rgb="FF000000"/>
            <rFont val="Tahoma"/>
            <family val="2"/>
          </rPr>
          <t xml:space="preserve">PO: </t>
        </r>
        <r>
          <rPr>
            <b/>
            <sz val="10"/>
            <color rgb="FF000000"/>
            <rFont val="Tahoma"/>
            <family val="2"/>
          </rPr>
          <t>P</t>
        </r>
        <r>
          <rPr>
            <sz val="10"/>
            <color rgb="FF000000"/>
            <rFont val="Tahoma"/>
            <family val="2"/>
          </rPr>
          <t xml:space="preserve">ay </t>
        </r>
        <r>
          <rPr>
            <b/>
            <sz val="10"/>
            <color rgb="FF000000"/>
            <rFont val="Tahoma"/>
            <family val="2"/>
          </rPr>
          <t>O</t>
        </r>
        <r>
          <rPr>
            <sz val="10"/>
            <color rgb="FF000000"/>
            <rFont val="Tahoma"/>
            <family val="2"/>
          </rPr>
          <t>ff</t>
        </r>
      </text>
    </comment>
    <comment ref="BG9" authorId="0" shapeId="0" xr:uid="{9D6FB2EC-3761-8F4D-873E-632825605E6A}">
      <text>
        <r>
          <rPr>
            <b/>
            <sz val="10"/>
            <color rgb="FF000000"/>
            <rFont val="Tahoma"/>
            <family val="2"/>
          </rPr>
          <t>Brendon:</t>
        </r>
        <r>
          <rPr>
            <sz val="10"/>
            <color rgb="FF000000"/>
            <rFont val="Tahoma"/>
            <family val="2"/>
          </rPr>
          <t xml:space="preserve">
</t>
        </r>
        <r>
          <rPr>
            <sz val="10"/>
            <color rgb="FF000000"/>
            <rFont val="Tahoma"/>
            <family val="2"/>
          </rPr>
          <t xml:space="preserve">Indicates the type of "refinance":
</t>
        </r>
        <r>
          <rPr>
            <sz val="10"/>
            <color rgb="FF000000"/>
            <rFont val="Tahoma"/>
            <family val="2"/>
          </rPr>
          <t xml:space="preserve"> 
</t>
        </r>
        <r>
          <rPr>
            <sz val="10"/>
            <color rgb="FF000000"/>
            <rFont val="Tahoma"/>
            <family val="2"/>
          </rPr>
          <t xml:space="preserve">AI: Leave </t>
        </r>
        <r>
          <rPr>
            <b/>
            <sz val="10"/>
            <color rgb="FF000000"/>
            <rFont val="Tahoma"/>
            <family val="2"/>
          </rPr>
          <t>A</t>
        </r>
        <r>
          <rPr>
            <sz val="10"/>
            <color rgb="FF000000"/>
            <rFont val="Tahoma"/>
            <family val="2"/>
          </rPr>
          <t xml:space="preserve">s </t>
        </r>
        <r>
          <rPr>
            <b/>
            <sz val="10"/>
            <color rgb="FF000000"/>
            <rFont val="Tahoma"/>
            <family val="2"/>
          </rPr>
          <t>I</t>
        </r>
        <r>
          <rPr>
            <sz val="10"/>
            <color rgb="FF000000"/>
            <rFont val="Tahoma"/>
            <family val="2"/>
          </rPr>
          <t xml:space="preserve">s
</t>
        </r>
        <r>
          <rPr>
            <sz val="10"/>
            <color rgb="FF000000"/>
            <rFont val="Tahoma"/>
            <family val="2"/>
          </rPr>
          <t xml:space="preserve">RT: </t>
        </r>
        <r>
          <rPr>
            <b/>
            <sz val="10"/>
            <color rgb="FF000000"/>
            <rFont val="Tahoma"/>
            <family val="2"/>
          </rPr>
          <t>R</t>
        </r>
        <r>
          <rPr>
            <sz val="10"/>
            <color rgb="FF000000"/>
            <rFont val="Tahoma"/>
            <family val="2"/>
          </rPr>
          <t xml:space="preserve">ate &amp; </t>
        </r>
        <r>
          <rPr>
            <b/>
            <sz val="10"/>
            <color rgb="FF000000"/>
            <rFont val="Tahoma"/>
            <family val="2"/>
          </rPr>
          <t>T</t>
        </r>
        <r>
          <rPr>
            <sz val="10"/>
            <color rgb="FF000000"/>
            <rFont val="Tahoma"/>
            <family val="2"/>
          </rPr>
          <t xml:space="preserve">erm
</t>
        </r>
        <r>
          <rPr>
            <sz val="10"/>
            <color rgb="FF000000"/>
            <rFont val="Tahoma"/>
            <family val="2"/>
          </rPr>
          <t xml:space="preserve">CO: </t>
        </r>
        <r>
          <rPr>
            <b/>
            <sz val="10"/>
            <color rgb="FF000000"/>
            <rFont val="Tahoma"/>
            <family val="2"/>
          </rPr>
          <t>C</t>
        </r>
        <r>
          <rPr>
            <sz val="10"/>
            <color rgb="FF000000"/>
            <rFont val="Tahoma"/>
            <family val="2"/>
          </rPr>
          <t>ash-</t>
        </r>
        <r>
          <rPr>
            <b/>
            <sz val="10"/>
            <color rgb="FF000000"/>
            <rFont val="Tahoma"/>
            <family val="2"/>
          </rPr>
          <t>O</t>
        </r>
        <r>
          <rPr>
            <sz val="10"/>
            <color rgb="FF000000"/>
            <rFont val="Tahoma"/>
            <family val="2"/>
          </rPr>
          <t xml:space="preserve">ut
</t>
        </r>
        <r>
          <rPr>
            <sz val="10"/>
            <color rgb="FF000000"/>
            <rFont val="Tahoma"/>
            <family val="2"/>
          </rPr>
          <t xml:space="preserve">PO: </t>
        </r>
        <r>
          <rPr>
            <b/>
            <sz val="10"/>
            <color rgb="FF000000"/>
            <rFont val="Tahoma"/>
            <family val="2"/>
          </rPr>
          <t>P</t>
        </r>
        <r>
          <rPr>
            <sz val="10"/>
            <color rgb="FF000000"/>
            <rFont val="Tahoma"/>
            <family val="2"/>
          </rPr>
          <t xml:space="preserve">ay </t>
        </r>
        <r>
          <rPr>
            <b/>
            <sz val="10"/>
            <color rgb="FF000000"/>
            <rFont val="Tahoma"/>
            <family val="2"/>
          </rPr>
          <t>O</t>
        </r>
        <r>
          <rPr>
            <sz val="10"/>
            <color rgb="FF000000"/>
            <rFont val="Tahoma"/>
            <family val="2"/>
          </rPr>
          <t>ff</t>
        </r>
      </text>
    </comment>
  </commentList>
</comments>
</file>

<file path=xl/sharedStrings.xml><?xml version="1.0" encoding="utf-8"?>
<sst xmlns="http://schemas.openxmlformats.org/spreadsheetml/2006/main" count="274" uniqueCount="170">
  <si>
    <t>Int Rate</t>
  </si>
  <si>
    <t>Cost</t>
  </si>
  <si>
    <t>Cost Diff</t>
  </si>
  <si>
    <t>New Loan</t>
  </si>
  <si>
    <t>New PI Payment</t>
  </si>
  <si>
    <t>Payment Diff</t>
  </si>
  <si>
    <t>Diff in Costs</t>
  </si>
  <si>
    <t>Diff in Points</t>
  </si>
  <si>
    <t>Diff from Orig</t>
  </si>
  <si>
    <t>Loan Length</t>
  </si>
  <si>
    <t>Avg Cost</t>
  </si>
  <si>
    <t>Payback Years</t>
  </si>
  <si>
    <t>Annual Diffs</t>
  </si>
  <si>
    <t>BUY DOWN INFORMATION FOR A REFINANCE WHERE POINTS AND CLOSING COSTS CAN BE ROLLED INTO THE NEW LOAN</t>
  </si>
  <si>
    <t>Current Int Rate</t>
  </si>
  <si>
    <t>Closing Costs</t>
  </si>
  <si>
    <t>Loan Amount</t>
  </si>
  <si>
    <t>PAR Rate</t>
  </si>
  <si>
    <t>PAR Payment</t>
  </si>
  <si>
    <t>PLEASE READ - IMPORTANT NOTES TO UNDERSTAND</t>
  </si>
  <si>
    <t>Initial Cost</t>
  </si>
  <si>
    <t>PI Payment if Cost used for Down Payment instead</t>
  </si>
  <si>
    <t>Annual Diff in Payments</t>
  </si>
  <si>
    <t>PAR Rate Calculator</t>
  </si>
  <si>
    <t>Rate</t>
  </si>
  <si>
    <t>PAR RATE:</t>
  </si>
  <si>
    <t>The Cost here should be a NEGATIVE number indicating a credit to you at closing</t>
  </si>
  <si>
    <t>The Cost here should be a POSITIVE number indicating you are paying to get this rate</t>
  </si>
  <si>
    <t>Interest Rate and Cost from buy down table with last CREDIT to you</t>
  </si>
  <si>
    <t>Interest Rate and Cost from buy down table with first COST to you</t>
  </si>
  <si>
    <t>For the above tables, you need to know the PAR Rate. This is the rate at which you pay no points. Many times, there is not a RATE with no points, so you can use the calculator below to determine what the PAR rate would be (even though it is not available to you for the loan at that exact rate).</t>
  </si>
  <si>
    <t>Points Cost</t>
  </si>
  <si>
    <t>Actual Cost</t>
  </si>
  <si>
    <t>Loan Amount:</t>
  </si>
  <si>
    <t>If your lender gives you the cost in points, you can use this table, and then PASTE the results into the tables above, but you MUST use PASTE VALUES only.</t>
  </si>
  <si>
    <t>Cost of Buy Down in Points</t>
  </si>
  <si>
    <t>Point Cost Diff</t>
  </si>
  <si>
    <t>PI Payment at Bought Down Rate</t>
  </si>
  <si>
    <t>INTEREST RATE BUY DOWN FOR A NEW PURCHASE</t>
  </si>
  <si>
    <t>Simple Interest Rate After Payback Period</t>
  </si>
  <si>
    <t>Compound Interest Rate in Year 5</t>
  </si>
  <si>
    <t>Compound Interest Rate in Year 10</t>
  </si>
  <si>
    <t>Compound Interest Rate in Year 15</t>
  </si>
  <si>
    <t>Compound Interest Rate in Year 20</t>
  </si>
  <si>
    <t>Compound Interest Rate in Year 25</t>
  </si>
  <si>
    <t>Compound Interest Rate in Year 30</t>
  </si>
  <si>
    <t>Mortgage Remaining if Rate Bought Down</t>
  </si>
  <si>
    <t>Purchase Price</t>
  </si>
  <si>
    <t>Difference in Cash Flow Between Buy Down and Extra Down Payment as Compared Against the PAR Rate (the above two tables); (Positive means the Buy Down is BETTER than Extra Down Payment)</t>
  </si>
  <si>
    <t>Overall Difference in Cash Flow and Equity Combined Between Buy Down and Extra Down Payment vs. the PAR Rate (A Positive Number Means the Buy Down is BETTER than Extra Down Payment)</t>
  </si>
  <si>
    <t>Cumulative Extra Cash Flow From Buying Down the Rate Including Payback of the Initial Buy Down Cost VS. the PAR Rate</t>
  </si>
  <si>
    <t>Cumulative Extra Cash Flow From Putting the Buy Down Cost Towards Down Payment VS. the PAR Rate</t>
  </si>
  <si>
    <t>Mortgage Remaining if Extra Down Payment Paid in the Same Amount as What Buying Down the Rate Would Have Cost</t>
  </si>
  <si>
    <t>Simple Interest Rate in Year 5</t>
  </si>
  <si>
    <t>Simple Interest Rate in Year 10</t>
  </si>
  <si>
    <t>Simple Interest Rate in Year 15</t>
  </si>
  <si>
    <t>Simple Interest Rate in Year 20</t>
  </si>
  <si>
    <t>Simple Interest Rate in Year 25</t>
  </si>
  <si>
    <t>Simple Interest Rate in Year 30</t>
  </si>
  <si>
    <t>Simple and Compound Interest Rates of Return on Cost of Rate Buy Down</t>
  </si>
  <si>
    <t>Equity if Rate Bought Down (When cells turn green, that signifies PMI could be removed at 78% LTV with assumption of no appreciation)</t>
  </si>
  <si>
    <t>Equity if Buy Down Amount Used as Extra Down Payment  (When cells turn green, that signifies PMI could be removed at 78% LTV with assumption of no appreciation)</t>
  </si>
  <si>
    <t>Difference in Equity Between Rate Buy Down and Extra Down Payment (Positive means the Buy Down is BETTER than Extra Down Payment)</t>
  </si>
  <si>
    <t>PAR Rate Mortgage</t>
  </si>
  <si>
    <t>PAR Rate Equity (When cells turn green, that signifies PMI could be removed at 78% LTV with assumption of no appreciation)</t>
  </si>
  <si>
    <t>Years Until Extra Down Payment Lost in CF</t>
  </si>
  <si>
    <t>If Annual Diffs column is negative, then payback years is how long until the money you got at closing would be used up.</t>
  </si>
  <si>
    <t>If Annual Diffs column is positive, then payback is how long it will take to earn back (from a lower mortgage payment) the cost of the buydown</t>
  </si>
  <si>
    <t>Curr PI Pymt</t>
  </si>
  <si>
    <t>Property Value</t>
  </si>
  <si>
    <t>Orig Loan</t>
  </si>
  <si>
    <t>Simple Interest Return (After Payback)</t>
  </si>
  <si>
    <t>Curr Loan Balance</t>
  </si>
  <si>
    <t>On</t>
  </si>
  <si>
    <t>Toggle Cost (type "On" or "Off")</t>
  </si>
  <si>
    <t>Payment Diff vs. PAR Payment</t>
  </si>
  <si>
    <t>Annual Diff vs. PAR Payment</t>
  </si>
  <si>
    <t>Payback Years vs. PAR Rate</t>
  </si>
  <si>
    <t>Cumulative Extra Cash Flow From Buying Down the Rate (Toggles available to include Cost and/or to use Par Rate Payment or Current Payment)</t>
  </si>
  <si>
    <t>The above refinance information ASSUMES the costs of the buydown and closing costs are rolled into the new loan. This means you do actually get the cost of the buy down back but it comes through the tenant paying off the mortgage for you.</t>
  </si>
  <si>
    <t>Mortgage Remaining When Rate Bought Down</t>
  </si>
  <si>
    <t>Par Rate Mortgage</t>
  </si>
  <si>
    <t>Par Rate Equity</t>
  </si>
  <si>
    <t>Overall Difference in Cash Flow and Equity Combined Between Buying Down the Rate vs. the PAR Rate (A Positive Number Means the Buy Down is BETTER than the Par Rate)</t>
  </si>
  <si>
    <t>Difference in Mortgage Balance Remaining When Rate Bought Down vs. Par Rate (Positive means Buy Down is Better); Note this is also the Equity Difference. Also note that most of this difference is accounted for from rolling in closing costs and the buy down cost.</t>
  </si>
  <si>
    <t>Comparing to Extra Down Payment</t>
  </si>
  <si>
    <t>Equity Difference Between Rate Buy Down and PAR Rate (Positive means Buy Down Rate is Better)</t>
  </si>
  <si>
    <t>Equity Difference Between Extra Down Payment and PAR Rate (Positive means Extra Down Payment is Better)</t>
  </si>
  <si>
    <t>Instructions: Fill in all light orange cells (You MUST fill in Loan Amount, Purchase Price, Loan Length and PAR Rate - use the PAR Rate calculator below to find the PAR rate if needed). Your lender can provide you with this information. Do NOT include insurance and taxes in the PI payment. Make sure you have set your Purchase Price, Loan Amount and PAR Rate correctly.</t>
  </si>
  <si>
    <t>Instructions: Fill in all light orange cells (You MUST fill in Curr Loan Balance, Curr PI Payment, Current Int Rate, Property Value, Orig Loan, Closing Costs, Loan Length and PAR Rate - use the PAR Rate calculator below to find the PAR rate if needed). Your lender can provide you with this information. Do NOT include insurance and taxes in the PI payment. Make sure you have set your Purchase Price, Loan Amount and PAR Rate correctly.</t>
  </si>
  <si>
    <t>USE AT YOUR OWN RISK. INTENDED FOR INSTRUCTIONAL PURPOSES ONLY. ALL DECISIONS YOU MAKE ARE YOUR RESPONSIBILITY.</t>
  </si>
  <si>
    <t>Points</t>
  </si>
  <si>
    <t>LTV:</t>
  </si>
  <si>
    <t>2-4 Unit</t>
  </si>
  <si>
    <t>Invesment SFR</t>
  </si>
  <si>
    <t>Cash Out</t>
  </si>
  <si>
    <t>Max LTV:</t>
  </si>
  <si>
    <t>Rate &amp; Term</t>
  </si>
  <si>
    <t>Tot</t>
  </si>
  <si>
    <t>RT</t>
  </si>
  <si>
    <t>Cash Out (or In)</t>
  </si>
  <si>
    <t>CO</t>
  </si>
  <si>
    <t>Payoff (Yrs)</t>
  </si>
  <si>
    <t>PO</t>
  </si>
  <si>
    <t>Investment Totals:</t>
  </si>
  <si>
    <t>30yr Fixed</t>
  </si>
  <si>
    <t>N</t>
  </si>
  <si>
    <t>AI</t>
  </si>
  <si>
    <t>Y</t>
  </si>
  <si>
    <t>Refi Type List</t>
  </si>
  <si>
    <t>Yes/No List</t>
  </si>
  <si>
    <t>NOTES</t>
  </si>
  <si>
    <t>Cash / Cashflow Change (Yrs)</t>
  </si>
  <si>
    <t>New DSCR</t>
  </si>
  <si>
    <t>CF Change</t>
  </si>
  <si>
    <t>New Cashflow (CF)</t>
  </si>
  <si>
    <t>New PITIH</t>
  </si>
  <si>
    <t>New Principal / Interest</t>
  </si>
  <si>
    <t>LTV</t>
  </si>
  <si>
    <t>Remaining Equity</t>
  </si>
  <si>
    <t>Term (Yrs)</t>
  </si>
  <si>
    <t>Interest Rate</t>
  </si>
  <si>
    <t>Cash Req (-) / Recvd (+) for Target L/V</t>
  </si>
  <si>
    <t>Total Closing Costs</t>
  </si>
  <si>
    <t>Refi Loan Amount</t>
  </si>
  <si>
    <t>Type</t>
  </si>
  <si>
    <t xml:space="preserve"> </t>
  </si>
  <si>
    <t>DSCR</t>
  </si>
  <si>
    <t>Cashflow (CF)</t>
  </si>
  <si>
    <t>Net Operating Income (NOI)</t>
  </si>
  <si>
    <t>Gross Rental Income</t>
  </si>
  <si>
    <t>PITIH</t>
  </si>
  <si>
    <t>HOA</t>
  </si>
  <si>
    <t>Insurance</t>
  </si>
  <si>
    <t>Taxes</t>
  </si>
  <si>
    <t>Estimated Equity</t>
  </si>
  <si>
    <t xml:space="preserve">Principal / Interest  </t>
  </si>
  <si>
    <t>Remaining Principal</t>
  </si>
  <si>
    <t>Starting Loan Amount</t>
  </si>
  <si>
    <t>Estimated FMV</t>
  </si>
  <si>
    <t>Maturity Date</t>
  </si>
  <si>
    <t>Loan</t>
  </si>
  <si>
    <t>Owner</t>
  </si>
  <si>
    <t>Borrower</t>
  </si>
  <si>
    <t>Lender</t>
  </si>
  <si>
    <t># of Units</t>
  </si>
  <si>
    <t>Address</t>
  </si>
  <si>
    <t>Monthly</t>
  </si>
  <si>
    <t>Hypothetical Refinance</t>
  </si>
  <si>
    <t>Current</t>
  </si>
  <si>
    <t>Important - Pay Attention To These Metrics</t>
  </si>
  <si>
    <t>Yield</t>
  </si>
  <si>
    <t>`</t>
  </si>
  <si>
    <t>Editable to Change Assumptions</t>
  </si>
  <si>
    <t>Closing Cost Est</t>
  </si>
  <si>
    <t>Expense Est</t>
  </si>
  <si>
    <t>Max LTV</t>
  </si>
  <si>
    <t>2-4 Units</t>
  </si>
  <si>
    <t>1 Unit</t>
  </si>
  <si>
    <t>Cash Out Scenarios</t>
  </si>
  <si>
    <t>Rate/Term Scenarios</t>
  </si>
  <si>
    <t>Property 1</t>
  </si>
  <si>
    <t>Property 2</t>
  </si>
  <si>
    <t>Property 3</t>
  </si>
  <si>
    <t>Multifamily</t>
  </si>
  <si>
    <t>ABC</t>
  </si>
  <si>
    <t>DEF</t>
  </si>
  <si>
    <t>10/10/30 loan</t>
  </si>
  <si>
    <t>Instructions: Fill in all Orange colored cells with your property information. Fill in the Interest Rate table orange cells as well. Change the "Type" column from CO (cash out), PO (Payoff), AI (As-is), or RT (Rate/Term) as desired to see how it affects your portfolio. Use at your own risk - for instructional purposes only.</t>
  </si>
  <si>
    <t>Legend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</si>
</sst>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_(&quot;$&quot;* #,##0_);_(&quot;$&quot;* \(#,##0\);_(&quot;$&quot;* &quot;-&quot;??_);_(@_)"/>
    <numFmt numFmtId="166" formatCode="0.0%"/>
    <numFmt numFmtId="167" formatCode="0.0"/>
    <numFmt numFmtId="168" formatCode="0.0000000"/>
    <numFmt numFmtId="169" formatCode="0.0000000000000"/>
    <numFmt numFmtId="170" formatCode="0.0000%"/>
    <numFmt numFmtId="171" formatCode="&quot;$&quot;#,##0"/>
    <numFmt numFmtId="172" formatCode="[$-409]d\-mmm\-yy;@"/>
    <numFmt numFmtId="173" formatCode="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6"/>
      <color theme="1"/>
      <name val="Calibri"/>
      <family val="2"/>
      <scheme val="minor"/>
    </font>
    <font>
      <sz val="9"/>
      <color indexed="81"/>
      <name val="Tahoma"/>
      <charset val="1"/>
    </font>
    <font>
      <b/>
      <sz val="9"/>
      <color indexed="81"/>
      <name val="Tahoma"/>
      <charset val="1"/>
    </font>
    <font>
      <b/>
      <sz val="14"/>
      <color theme="1"/>
      <name val="Calibri"/>
      <family val="2"/>
      <scheme val="minor"/>
    </font>
    <font>
      <b/>
      <sz val="12"/>
      <color theme="1"/>
      <name val="Calibri"/>
      <family val="2"/>
      <scheme val="minor"/>
    </font>
    <font>
      <sz val="10"/>
      <name val="Arial"/>
      <family val="2"/>
    </font>
    <font>
      <sz val="10"/>
      <name val="Calibri"/>
      <family val="2"/>
      <scheme val="minor"/>
    </font>
    <font>
      <sz val="9"/>
      <color rgb="FF575757"/>
      <name val="Arial"/>
      <family val="2"/>
    </font>
    <font>
      <b/>
      <sz val="10"/>
      <name val="Arial"/>
      <family val="2"/>
    </font>
    <font>
      <b/>
      <sz val="10"/>
      <name val="Calibri"/>
      <family val="2"/>
      <scheme val="minor"/>
    </font>
    <font>
      <b/>
      <u/>
      <sz val="10"/>
      <name val="Calibri"/>
      <family val="2"/>
      <scheme val="minor"/>
    </font>
    <font>
      <b/>
      <sz val="10"/>
      <color rgb="FF000000"/>
      <name val="Tahoma"/>
      <family val="2"/>
    </font>
    <font>
      <sz val="10"/>
      <color rgb="FF000000"/>
      <name val="Tahoma"/>
      <family val="2"/>
    </font>
    <font>
      <b/>
      <sz val="1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E7E7E7"/>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FFFFFF"/>
      </left>
      <right style="medium">
        <color indexed="64"/>
      </right>
      <top style="medium">
        <color rgb="FFFFFFFF"/>
      </top>
      <bottom style="medium">
        <color indexed="64"/>
      </bottom>
      <diagonal/>
    </border>
    <border>
      <left style="medium">
        <color indexed="64"/>
      </left>
      <right/>
      <top style="medium">
        <color rgb="FFFFFFFF"/>
      </top>
      <bottom style="medium">
        <color indexed="64"/>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double">
        <color auto="1"/>
      </top>
      <bottom style="medium">
        <color indexed="64"/>
      </bottom>
      <diagonal/>
    </border>
    <border>
      <left/>
      <right style="medium">
        <color auto="1"/>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354">
    <xf numFmtId="0" fontId="0" fillId="0" borderId="0" xfId="0"/>
    <xf numFmtId="0" fontId="0" fillId="0" borderId="0" xfId="0" applyAlignment="1">
      <alignment horizontal="center"/>
    </xf>
    <xf numFmtId="44" fontId="0" fillId="0" borderId="0" xfId="0" applyNumberFormat="1" applyAlignment="1">
      <alignment horizontal="center"/>
    </xf>
    <xf numFmtId="8" fontId="0" fillId="0" borderId="0" xfId="0" applyNumberFormat="1" applyAlignment="1">
      <alignment horizontal="center"/>
    </xf>
    <xf numFmtId="164" fontId="0" fillId="0" borderId="0" xfId="0" applyNumberFormat="1" applyAlignment="1">
      <alignment horizontal="center"/>
    </xf>
    <xf numFmtId="165" fontId="0" fillId="0" borderId="0" xfId="1" applyNumberFormat="1" applyFont="1" applyAlignment="1">
      <alignment horizontal="center"/>
    </xf>
    <xf numFmtId="2" fontId="0" fillId="0" borderId="0" xfId="0" applyNumberFormat="1" applyAlignment="1">
      <alignment horizontal="center"/>
    </xf>
    <xf numFmtId="8" fontId="0" fillId="0" borderId="0" xfId="0" applyNumberFormat="1"/>
    <xf numFmtId="2" fontId="0" fillId="0" borderId="0" xfId="0" applyNumberFormat="1"/>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164" fontId="0" fillId="0" borderId="7" xfId="0" applyNumberFormat="1" applyBorder="1" applyAlignment="1">
      <alignment horizontal="center"/>
    </xf>
    <xf numFmtId="165" fontId="0" fillId="0" borderId="7" xfId="0" applyNumberFormat="1" applyBorder="1" applyAlignment="1">
      <alignment horizontal="center"/>
    </xf>
    <xf numFmtId="8" fontId="0" fillId="0" borderId="7" xfId="0" applyNumberFormat="1" applyBorder="1" applyAlignment="1">
      <alignment horizontal="center"/>
    </xf>
    <xf numFmtId="8" fontId="0" fillId="0" borderId="7" xfId="0" applyNumberFormat="1" applyBorder="1"/>
    <xf numFmtId="10" fontId="0" fillId="0" borderId="7" xfId="2" applyNumberFormat="1" applyFont="1" applyBorder="1" applyAlignment="1">
      <alignment horizontal="center"/>
    </xf>
    <xf numFmtId="10" fontId="0" fillId="0" borderId="0" xfId="0" applyNumberFormat="1" applyAlignment="1">
      <alignment horizontal="center"/>
    </xf>
    <xf numFmtId="10" fontId="0" fillId="0" borderId="7" xfId="0" applyNumberFormat="1" applyBorder="1" applyAlignment="1">
      <alignment horizontal="center"/>
    </xf>
    <xf numFmtId="0" fontId="0" fillId="2" borderId="4" xfId="0" applyFill="1" applyBorder="1" applyAlignment="1" applyProtection="1">
      <alignment horizontal="center"/>
      <protection locked="0"/>
    </xf>
    <xf numFmtId="0" fontId="4" fillId="0" borderId="4" xfId="1" applyNumberFormat="1" applyFont="1" applyBorder="1" applyAlignment="1">
      <alignment horizontal="center"/>
    </xf>
    <xf numFmtId="8" fontId="1" fillId="0" borderId="4" xfId="1" applyNumberFormat="1" applyBorder="1" applyAlignment="1">
      <alignment horizontal="center"/>
    </xf>
    <xf numFmtId="0" fontId="0" fillId="0" borderId="6" xfId="0" applyBorder="1" applyAlignment="1">
      <alignment horizontal="center"/>
    </xf>
    <xf numFmtId="44" fontId="0" fillId="2" borderId="7" xfId="1" applyFont="1" applyFill="1" applyBorder="1" applyProtection="1">
      <protection locked="0"/>
    </xf>
    <xf numFmtId="0" fontId="4" fillId="0" borderId="5" xfId="0" applyFont="1" applyBorder="1" applyAlignment="1">
      <alignment horizontal="center" wrapText="1"/>
    </xf>
    <xf numFmtId="44" fontId="0" fillId="0" borderId="0" xfId="0" applyNumberFormat="1"/>
    <xf numFmtId="10" fontId="0" fillId="0" borderId="0" xfId="0" applyNumberFormat="1"/>
    <xf numFmtId="166" fontId="0" fillId="0" borderId="5" xfId="2" applyNumberFormat="1" applyFont="1" applyBorder="1" applyAlignment="1">
      <alignment horizontal="center"/>
    </xf>
    <xf numFmtId="0" fontId="2" fillId="0" borderId="0" xfId="0" applyFont="1" applyAlignment="1">
      <alignment horizontal="left"/>
    </xf>
    <xf numFmtId="0" fontId="4" fillId="0" borderId="4" xfId="0" applyFont="1" applyBorder="1" applyAlignment="1">
      <alignment horizontal="center" wrapText="1"/>
    </xf>
    <xf numFmtId="0" fontId="2" fillId="0" borderId="0" xfId="0" applyFont="1" applyAlignment="1">
      <alignment horizontal="center"/>
    </xf>
    <xf numFmtId="0" fontId="0" fillId="0" borderId="0" xfId="0" applyAlignment="1">
      <alignment horizontal="left"/>
    </xf>
    <xf numFmtId="167" fontId="0" fillId="0" borderId="0" xfId="0" applyNumberFormat="1" applyAlignment="1">
      <alignment horizontal="center"/>
    </xf>
    <xf numFmtId="164" fontId="0" fillId="2" borderId="0" xfId="2" applyNumberFormat="1" applyFont="1" applyFill="1" applyAlignment="1">
      <alignment horizontal="center"/>
    </xf>
    <xf numFmtId="44" fontId="0" fillId="2" borderId="0" xfId="1" applyFont="1" applyFill="1" applyAlignment="1">
      <alignment horizontal="center"/>
    </xf>
    <xf numFmtId="165" fontId="0" fillId="2" borderId="0" xfId="1" applyNumberFormat="1" applyFont="1" applyFill="1" applyAlignment="1">
      <alignment horizontal="center"/>
    </xf>
    <xf numFmtId="0" fontId="0" fillId="2" borderId="0" xfId="0" applyFill="1" applyAlignment="1">
      <alignment horizontal="center"/>
    </xf>
    <xf numFmtId="10" fontId="0" fillId="0" borderId="7" xfId="2" applyNumberFormat="1" applyFont="1" applyFill="1" applyBorder="1" applyProtection="1">
      <protection locked="0"/>
    </xf>
    <xf numFmtId="8" fontId="0" fillId="0" borderId="0" xfId="0" applyNumberFormat="1" applyAlignment="1">
      <alignment horizontal="left"/>
    </xf>
    <xf numFmtId="165" fontId="0" fillId="0" borderId="0" xfId="0" applyNumberFormat="1"/>
    <xf numFmtId="0" fontId="4" fillId="0" borderId="0" xfId="0" applyFont="1" applyBorder="1" applyAlignment="1">
      <alignment horizontal="center" wrapText="1"/>
    </xf>
    <xf numFmtId="10" fontId="0" fillId="0" borderId="0" xfId="0" applyNumberFormat="1" applyBorder="1"/>
    <xf numFmtId="166" fontId="0" fillId="0" borderId="4" xfId="2" applyNumberFormat="1" applyFont="1" applyBorder="1" applyAlignment="1">
      <alignment horizontal="center"/>
    </xf>
    <xf numFmtId="10" fontId="0" fillId="0" borderId="5" xfId="0" applyNumberFormat="1" applyBorder="1"/>
    <xf numFmtId="166" fontId="0" fillId="0" borderId="6" xfId="2" applyNumberFormat="1" applyFont="1" applyBorder="1" applyAlignment="1">
      <alignment horizontal="center"/>
    </xf>
    <xf numFmtId="10" fontId="0" fillId="0" borderId="7" xfId="0" applyNumberFormat="1" applyBorder="1"/>
    <xf numFmtId="10" fontId="0" fillId="0" borderId="8" xfId="0" applyNumberFormat="1" applyBorder="1"/>
    <xf numFmtId="0" fontId="2" fillId="0" borderId="0" xfId="0" applyFont="1"/>
    <xf numFmtId="0" fontId="4" fillId="0" borderId="0" xfId="0" applyFont="1"/>
    <xf numFmtId="0" fontId="4" fillId="0" borderId="0" xfId="0" applyFont="1" applyBorder="1" applyAlignment="1">
      <alignment horizontal="center"/>
    </xf>
    <xf numFmtId="165" fontId="0" fillId="0" borderId="4" xfId="0" applyNumberFormat="1" applyBorder="1"/>
    <xf numFmtId="165" fontId="0" fillId="0" borderId="0" xfId="0" applyNumberFormat="1" applyBorder="1"/>
    <xf numFmtId="165" fontId="0" fillId="0" borderId="5" xfId="0" applyNumberFormat="1" applyBorder="1"/>
    <xf numFmtId="165" fontId="0" fillId="0" borderId="6" xfId="0" applyNumberFormat="1" applyBorder="1"/>
    <xf numFmtId="165" fontId="0" fillId="0" borderId="7" xfId="0" applyNumberFormat="1" applyBorder="1"/>
    <xf numFmtId="165" fontId="0" fillId="0" borderId="8" xfId="0" applyNumberFormat="1" applyBorder="1"/>
    <xf numFmtId="165" fontId="0" fillId="0" borderId="1" xfId="0" applyNumberFormat="1" applyBorder="1"/>
    <xf numFmtId="165" fontId="0" fillId="0" borderId="2" xfId="0" applyNumberFormat="1" applyBorder="1"/>
    <xf numFmtId="165" fontId="0" fillId="0" borderId="3" xfId="0" applyNumberFormat="1" applyBorder="1"/>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4" fontId="0" fillId="0" borderId="0" xfId="1" applyFont="1" applyAlignment="1">
      <alignment horizontal="center"/>
    </xf>
    <xf numFmtId="165" fontId="0" fillId="2" borderId="4" xfId="1" applyNumberFormat="1" applyFont="1" applyFill="1" applyBorder="1" applyAlignment="1" applyProtection="1">
      <alignment horizontal="center"/>
      <protection locked="0"/>
    </xf>
    <xf numFmtId="0" fontId="4" fillId="0" borderId="9" xfId="0" applyFont="1" applyBorder="1" applyAlignment="1"/>
    <xf numFmtId="0" fontId="0" fillId="0" borderId="0" xfId="0" applyFont="1"/>
    <xf numFmtId="168" fontId="0" fillId="0" borderId="0" xfId="0" applyNumberFormat="1" applyAlignment="1">
      <alignment horizontal="center"/>
    </xf>
    <xf numFmtId="166" fontId="0" fillId="0" borderId="0" xfId="2" applyNumberFormat="1" applyFont="1" applyBorder="1" applyAlignment="1">
      <alignment horizontal="center"/>
    </xf>
    <xf numFmtId="166" fontId="0" fillId="0" borderId="7" xfId="2" applyNumberFormat="1"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166" fontId="0" fillId="0" borderId="8" xfId="2" applyNumberFormat="1" applyFont="1" applyBorder="1" applyAlignment="1">
      <alignment horizontal="center"/>
    </xf>
    <xf numFmtId="165" fontId="0" fillId="0" borderId="0" xfId="1" applyNumberFormat="1" applyFont="1"/>
    <xf numFmtId="165" fontId="2" fillId="0" borderId="0" xfId="1" applyNumberFormat="1" applyFont="1"/>
    <xf numFmtId="8" fontId="0" fillId="0" borderId="4" xfId="0" applyNumberFormat="1" applyBorder="1"/>
    <xf numFmtId="8" fontId="0" fillId="0" borderId="0" xfId="0" applyNumberFormat="1" applyBorder="1"/>
    <xf numFmtId="2" fontId="0" fillId="0" borderId="0" xfId="0" applyNumberFormat="1" applyBorder="1" applyAlignment="1">
      <alignment horizontal="center"/>
    </xf>
    <xf numFmtId="8" fontId="0" fillId="0" borderId="5" xfId="0" applyNumberFormat="1" applyBorder="1" applyAlignment="1">
      <alignment horizontal="center"/>
    </xf>
    <xf numFmtId="8" fontId="0" fillId="0" borderId="6" xfId="0" applyNumberFormat="1" applyBorder="1"/>
    <xf numFmtId="2" fontId="0" fillId="0" borderId="7" xfId="0" applyNumberFormat="1" applyBorder="1" applyAlignment="1">
      <alignment horizontal="center"/>
    </xf>
    <xf numFmtId="8" fontId="0" fillId="0" borderId="8" xfId="0" applyNumberFormat="1" applyBorder="1" applyAlignment="1">
      <alignment horizontal="center"/>
    </xf>
    <xf numFmtId="164" fontId="0" fillId="2" borderId="0" xfId="0" applyNumberFormat="1" applyFill="1" applyBorder="1" applyAlignment="1" applyProtection="1">
      <alignment horizontal="center"/>
      <protection locked="0"/>
    </xf>
    <xf numFmtId="44" fontId="0" fillId="2" borderId="0" xfId="1" applyFont="1" applyFill="1" applyBorder="1" applyProtection="1">
      <protection locked="0"/>
    </xf>
    <xf numFmtId="10" fontId="0" fillId="0" borderId="0" xfId="2" applyNumberFormat="1" applyFont="1" applyFill="1" applyBorder="1" applyProtection="1">
      <protection locked="0"/>
    </xf>
    <xf numFmtId="164" fontId="0" fillId="0" borderId="0" xfId="2" applyNumberFormat="1" applyFont="1" applyBorder="1" applyAlignment="1">
      <alignment horizontal="center"/>
    </xf>
    <xf numFmtId="8" fontId="0" fillId="0" borderId="0" xfId="0" applyNumberFormat="1" applyBorder="1" applyAlignment="1">
      <alignment horizontal="center"/>
    </xf>
    <xf numFmtId="2" fontId="0" fillId="0" borderId="5" xfId="0" applyNumberFormat="1" applyBorder="1"/>
    <xf numFmtId="164" fontId="0" fillId="0" borderId="0" xfId="0" applyNumberFormat="1" applyBorder="1" applyAlignment="1">
      <alignment horizontal="center"/>
    </xf>
    <xf numFmtId="165" fontId="0" fillId="0" borderId="0" xfId="0" applyNumberFormat="1" applyBorder="1" applyAlignment="1">
      <alignment horizontal="center"/>
    </xf>
    <xf numFmtId="10" fontId="0" fillId="0" borderId="0" xfId="2" applyNumberFormat="1" applyFont="1" applyBorder="1" applyAlignment="1">
      <alignment horizontal="center"/>
    </xf>
    <xf numFmtId="165" fontId="0" fillId="2" borderId="4" xfId="1" applyNumberFormat="1" applyFont="1" applyFill="1" applyBorder="1" applyAlignment="1">
      <alignment horizontal="center"/>
    </xf>
    <xf numFmtId="10" fontId="0" fillId="0" borderId="0" xfId="0" applyNumberFormat="1" applyBorder="1" applyAlignment="1">
      <alignment horizontal="center"/>
    </xf>
    <xf numFmtId="2" fontId="0" fillId="0" borderId="8" xfId="0" applyNumberFormat="1" applyBorder="1"/>
    <xf numFmtId="10" fontId="0" fillId="0" borderId="4" xfId="0" applyNumberFormat="1" applyBorder="1"/>
    <xf numFmtId="10" fontId="0" fillId="0" borderId="6" xfId="0" applyNumberFormat="1" applyBorder="1"/>
    <xf numFmtId="0" fontId="0" fillId="0" borderId="0" xfId="0" applyBorder="1"/>
    <xf numFmtId="164" fontId="0" fillId="0" borderId="7" xfId="2" applyNumberFormat="1" applyFont="1" applyBorder="1" applyAlignment="1">
      <alignment horizontal="center"/>
    </xf>
    <xf numFmtId="0" fontId="0" fillId="0" borderId="0" xfId="0" applyFill="1"/>
    <xf numFmtId="0" fontId="0" fillId="0" borderId="0" xfId="0" applyFill="1" applyAlignment="1">
      <alignment horizontal="center"/>
    </xf>
    <xf numFmtId="44" fontId="0" fillId="0" borderId="0" xfId="0" applyNumberFormat="1" applyFill="1" applyAlignment="1">
      <alignment horizontal="center"/>
    </xf>
    <xf numFmtId="165" fontId="0" fillId="2" borderId="0" xfId="1" applyNumberFormat="1" applyFont="1" applyFill="1" applyBorder="1" applyProtection="1">
      <protection locked="0"/>
    </xf>
    <xf numFmtId="165" fontId="0" fillId="2" borderId="7" xfId="1" applyNumberFormat="1" applyFont="1" applyFill="1" applyBorder="1" applyProtection="1">
      <protection locked="0"/>
    </xf>
    <xf numFmtId="170" fontId="2" fillId="0" borderId="0" xfId="2" applyNumberFormat="1" applyFont="1" applyAlignment="1">
      <alignment horizontal="center"/>
    </xf>
    <xf numFmtId="164" fontId="0" fillId="0" borderId="0" xfId="2" applyNumberFormat="1" applyFont="1" applyBorder="1"/>
    <xf numFmtId="164" fontId="0" fillId="0" borderId="7" xfId="2" applyNumberFormat="1" applyFont="1" applyBorder="1"/>
    <xf numFmtId="10" fontId="0" fillId="0" borderId="5" xfId="0" applyNumberFormat="1" applyBorder="1" applyAlignment="1">
      <alignment horizontal="center"/>
    </xf>
    <xf numFmtId="10" fontId="0" fillId="0" borderId="4" xfId="0" applyNumberFormat="1" applyBorder="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4" fillId="0" borderId="11" xfId="0" applyFont="1" applyBorder="1" applyAlignment="1">
      <alignment horizontal="center" wrapText="1"/>
    </xf>
    <xf numFmtId="44" fontId="0" fillId="2" borderId="12" xfId="1" applyFont="1" applyFill="1" applyBorder="1" applyAlignment="1" applyProtection="1">
      <alignment horizontal="center"/>
      <protection locked="0"/>
    </xf>
    <xf numFmtId="0" fontId="4" fillId="0" borderId="12" xfId="0" applyFont="1" applyBorder="1" applyAlignment="1">
      <alignment horizontal="center"/>
    </xf>
    <xf numFmtId="164" fontId="0" fillId="2" borderId="12" xfId="0" applyNumberFormat="1" applyFill="1" applyBorder="1" applyAlignment="1" applyProtection="1">
      <alignment horizontal="center"/>
      <protection locked="0"/>
    </xf>
    <xf numFmtId="0" fontId="0" fillId="0" borderId="12" xfId="0" applyBorder="1"/>
    <xf numFmtId="0" fontId="0" fillId="2" borderId="12" xfId="0" applyFill="1" applyBorder="1" applyAlignment="1" applyProtection="1">
      <alignment horizontal="center"/>
      <protection locked="0"/>
    </xf>
    <xf numFmtId="170" fontId="0" fillId="2" borderId="12" xfId="2" applyNumberFormat="1" applyFont="1" applyFill="1" applyBorder="1" applyAlignment="1" applyProtection="1">
      <alignment horizontal="center"/>
      <protection locked="0"/>
    </xf>
    <xf numFmtId="8" fontId="1" fillId="0" borderId="13" xfId="1" applyNumberFormat="1" applyBorder="1" applyAlignment="1">
      <alignment horizontal="center"/>
    </xf>
    <xf numFmtId="0" fontId="0" fillId="0" borderId="9" xfId="0" applyBorder="1"/>
    <xf numFmtId="0" fontId="4" fillId="0" borderId="14" xfId="0" applyFont="1" applyBorder="1" applyAlignment="1">
      <alignment horizontal="center"/>
    </xf>
    <xf numFmtId="0" fontId="2" fillId="2" borderId="0" xfId="0" applyFont="1" applyFill="1" applyAlignment="1">
      <alignment horizontal="center"/>
    </xf>
    <xf numFmtId="165" fontId="0" fillId="2" borderId="12" xfId="1" applyNumberFormat="1" applyFont="1" applyFill="1" applyBorder="1"/>
    <xf numFmtId="165" fontId="0" fillId="2" borderId="12" xfId="1" applyNumberFormat="1" applyFont="1" applyFill="1" applyBorder="1" applyAlignment="1" applyProtection="1">
      <alignment horizontal="center"/>
      <protection locked="0"/>
    </xf>
    <xf numFmtId="0" fontId="2" fillId="0" borderId="0" xfId="0" applyFont="1" applyAlignment="1">
      <alignment horizontal="center"/>
    </xf>
    <xf numFmtId="166" fontId="0" fillId="0" borderId="1" xfId="2" applyNumberFormat="1" applyFont="1"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10" fontId="0" fillId="0" borderId="8" xfId="0" applyNumberFormat="1" applyBorder="1" applyAlignment="1">
      <alignment horizontal="center"/>
    </xf>
    <xf numFmtId="10" fontId="0" fillId="0" borderId="1" xfId="0" applyNumberFormat="1" applyBorder="1" applyAlignment="1">
      <alignment horizontal="center"/>
    </xf>
    <xf numFmtId="10" fontId="0" fillId="0" borderId="6" xfId="0" applyNumberFormat="1" applyBorder="1" applyAlignment="1">
      <alignment horizontal="center"/>
    </xf>
    <xf numFmtId="0" fontId="2" fillId="0" borderId="0" xfId="0" applyFont="1" applyFill="1" applyAlignment="1">
      <alignment horizontal="center"/>
    </xf>
    <xf numFmtId="0" fontId="2" fillId="0" borderId="0" xfId="0" applyFont="1" applyAlignment="1"/>
    <xf numFmtId="6" fontId="0" fillId="0" borderId="0" xfId="0" applyNumberFormat="1" applyBorder="1"/>
    <xf numFmtId="6" fontId="0" fillId="0" borderId="5" xfId="0" applyNumberFormat="1" applyBorder="1"/>
    <xf numFmtId="6" fontId="0" fillId="0" borderId="7" xfId="0" applyNumberFormat="1" applyBorder="1"/>
    <xf numFmtId="6" fontId="0" fillId="0" borderId="8" xfId="0" applyNumberFormat="1" applyBorder="1"/>
    <xf numFmtId="6" fontId="0" fillId="0" borderId="4" xfId="0" applyNumberFormat="1" applyBorder="1"/>
    <xf numFmtId="6" fontId="0" fillId="0" borderId="6" xfId="0" applyNumberFormat="1" applyBorder="1"/>
    <xf numFmtId="6" fontId="0" fillId="0" borderId="2" xfId="0" applyNumberFormat="1" applyBorder="1"/>
    <xf numFmtId="6" fontId="0" fillId="0" borderId="3" xfId="0" applyNumberFormat="1" applyBorder="1"/>
    <xf numFmtId="0" fontId="7" fillId="0" borderId="0" xfId="0" applyFont="1" applyFill="1" applyAlignment="1">
      <alignment vertical="center" wrapText="1"/>
    </xf>
    <xf numFmtId="169" fontId="0" fillId="0" borderId="0" xfId="0" applyNumberFormat="1" applyAlignment="1"/>
    <xf numFmtId="170" fontId="1" fillId="2" borderId="4" xfId="2" applyNumberFormat="1" applyFill="1" applyBorder="1" applyAlignment="1" applyProtection="1">
      <alignment horizontal="center"/>
      <protection locked="0"/>
    </xf>
    <xf numFmtId="165" fontId="0" fillId="0" borderId="0" xfId="0" applyNumberFormat="1" applyAlignment="1">
      <alignment horizontal="center"/>
    </xf>
    <xf numFmtId="0" fontId="4" fillId="0" borderId="15" xfId="0" applyFont="1" applyBorder="1" applyAlignment="1">
      <alignment horizontal="center"/>
    </xf>
    <xf numFmtId="165" fontId="0" fillId="0" borderId="12" xfId="0" applyNumberFormat="1" applyBorder="1"/>
    <xf numFmtId="165" fontId="0" fillId="0" borderId="13" xfId="0" applyNumberFormat="1" applyBorder="1"/>
    <xf numFmtId="0" fontId="13" fillId="0" borderId="0" xfId="3" applyFont="1"/>
    <xf numFmtId="0" fontId="13" fillId="0" borderId="0" xfId="3" applyFont="1" applyAlignment="1">
      <alignment wrapText="1"/>
    </xf>
    <xf numFmtId="0" fontId="13" fillId="0" borderId="0" xfId="3" applyFont="1" applyAlignment="1">
      <alignment horizontal="center"/>
    </xf>
    <xf numFmtId="1" fontId="13" fillId="0" borderId="0" xfId="3" applyNumberFormat="1" applyFont="1" applyAlignment="1">
      <alignment horizontal="center"/>
    </xf>
    <xf numFmtId="0" fontId="13" fillId="0" borderId="7" xfId="3" applyFont="1" applyBorder="1"/>
    <xf numFmtId="0" fontId="15" fillId="0" borderId="5" xfId="3" applyFont="1" applyBorder="1" applyAlignment="1">
      <alignment horizontal="center"/>
    </xf>
    <xf numFmtId="0" fontId="15" fillId="0" borderId="4" xfId="3" applyFont="1" applyBorder="1" applyAlignment="1">
      <alignment horizontal="center"/>
    </xf>
    <xf numFmtId="9" fontId="15" fillId="0" borderId="5" xfId="3" applyNumberFormat="1" applyFont="1" applyBorder="1" applyAlignment="1">
      <alignment horizontal="center"/>
    </xf>
    <xf numFmtId="0" fontId="15" fillId="0" borderId="4" xfId="3" applyFont="1" applyBorder="1" applyAlignment="1">
      <alignment horizontal="right"/>
    </xf>
    <xf numFmtId="0" fontId="12" fillId="0" borderId="0" xfId="3"/>
    <xf numFmtId="9" fontId="15" fillId="0" borderId="3" xfId="3" applyNumberFormat="1" applyFont="1" applyBorder="1" applyAlignment="1">
      <alignment horizontal="center"/>
    </xf>
    <xf numFmtId="0" fontId="15" fillId="0" borderId="1" xfId="3" applyFont="1" applyBorder="1" applyAlignment="1">
      <alignment horizontal="right"/>
    </xf>
    <xf numFmtId="0" fontId="15" fillId="0" borderId="11" xfId="3" applyFont="1" applyBorder="1"/>
    <xf numFmtId="0" fontId="15" fillId="0" borderId="9" xfId="3" applyFont="1" applyBorder="1"/>
    <xf numFmtId="43" fontId="13" fillId="0" borderId="0" xfId="5" applyFont="1"/>
    <xf numFmtId="0" fontId="16" fillId="0" borderId="0" xfId="3" applyFont="1" applyAlignment="1">
      <alignment horizontal="right"/>
    </xf>
    <xf numFmtId="165" fontId="13" fillId="0" borderId="0" xfId="3" applyNumberFormat="1" applyFont="1"/>
    <xf numFmtId="44" fontId="13" fillId="0" borderId="0" xfId="6" applyFont="1"/>
    <xf numFmtId="0" fontId="17" fillId="0" borderId="0" xfId="3" applyFont="1" applyAlignment="1">
      <alignment wrapText="1"/>
    </xf>
    <xf numFmtId="0" fontId="16" fillId="0" borderId="0" xfId="3" applyFont="1"/>
    <xf numFmtId="0" fontId="16" fillId="0" borderId="0" xfId="3" applyFont="1" applyAlignment="1">
      <alignment horizontal="center" wrapText="1"/>
    </xf>
    <xf numFmtId="8" fontId="13" fillId="0" borderId="0" xfId="3" applyNumberFormat="1" applyFont="1"/>
    <xf numFmtId="0" fontId="13" fillId="0" borderId="8" xfId="3" applyFont="1" applyBorder="1" applyAlignment="1">
      <alignment horizontal="center"/>
    </xf>
    <xf numFmtId="43" fontId="13" fillId="0" borderId="7" xfId="5" applyFont="1" applyBorder="1"/>
    <xf numFmtId="1" fontId="13" fillId="0" borderId="7" xfId="3" applyNumberFormat="1" applyFont="1" applyBorder="1" applyAlignment="1">
      <alignment horizontal="center"/>
    </xf>
    <xf numFmtId="0" fontId="13" fillId="0" borderId="6" xfId="3" applyFont="1" applyBorder="1"/>
    <xf numFmtId="0" fontId="13" fillId="0" borderId="20" xfId="3" applyFont="1" applyBorder="1" applyAlignment="1">
      <alignment horizontal="center"/>
    </xf>
    <xf numFmtId="171" fontId="13" fillId="0" borderId="6" xfId="3" applyNumberFormat="1" applyFont="1" applyBorder="1"/>
    <xf numFmtId="1" fontId="13" fillId="0" borderId="0" xfId="5" applyNumberFormat="1" applyFont="1" applyFill="1" applyBorder="1" applyAlignment="1">
      <alignment horizontal="center"/>
    </xf>
    <xf numFmtId="164" fontId="13" fillId="0" borderId="0" xfId="4" applyNumberFormat="1" applyFont="1" applyFill="1" applyBorder="1"/>
    <xf numFmtId="0" fontId="13" fillId="0" borderId="4" xfId="3" applyFont="1" applyBorder="1" applyAlignment="1">
      <alignment horizontal="center"/>
    </xf>
    <xf numFmtId="0" fontId="13" fillId="0" borderId="0" xfId="3" applyFont="1" applyAlignment="1">
      <alignment horizontal="center" wrapText="1"/>
    </xf>
    <xf numFmtId="2" fontId="13" fillId="0" borderId="0" xfId="3" applyNumberFormat="1" applyFont="1" applyAlignment="1">
      <alignment horizontal="center"/>
    </xf>
    <xf numFmtId="2" fontId="16" fillId="5" borderId="21" xfId="3" applyNumberFormat="1" applyFont="1" applyFill="1" applyBorder="1" applyAlignment="1">
      <alignment horizontal="center"/>
    </xf>
    <xf numFmtId="165" fontId="16" fillId="5" borderId="22" xfId="6" applyNumberFormat="1" applyFont="1" applyFill="1" applyBorder="1" applyAlignment="1">
      <alignment horizontal="center"/>
    </xf>
    <xf numFmtId="165" fontId="16" fillId="6" borderId="22" xfId="6" applyNumberFormat="1" applyFont="1" applyFill="1" applyBorder="1" applyAlignment="1">
      <alignment horizontal="center"/>
    </xf>
    <xf numFmtId="44" fontId="13" fillId="0" borderId="0" xfId="6" applyFont="1" applyFill="1" applyBorder="1" applyAlignment="1">
      <alignment horizontal="center"/>
    </xf>
    <xf numFmtId="9" fontId="16" fillId="0" borderId="22" xfId="4" applyFont="1" applyFill="1" applyBorder="1" applyAlignment="1">
      <alignment horizontal="center"/>
    </xf>
    <xf numFmtId="165" fontId="16" fillId="0" borderId="22" xfId="6" applyNumberFormat="1" applyFont="1" applyFill="1" applyBorder="1" applyAlignment="1">
      <alignment horizontal="center"/>
    </xf>
    <xf numFmtId="165" fontId="16" fillId="0" borderId="0" xfId="6" applyNumberFormat="1" applyFont="1" applyFill="1" applyBorder="1" applyAlignment="1">
      <alignment horizontal="center"/>
    </xf>
    <xf numFmtId="164" fontId="13" fillId="0" borderId="0" xfId="3" applyNumberFormat="1" applyFont="1" applyAlignment="1">
      <alignment horizontal="center"/>
    </xf>
    <xf numFmtId="165" fontId="16" fillId="0" borderId="23" xfId="6" applyNumberFormat="1" applyFont="1" applyFill="1" applyBorder="1" applyAlignment="1">
      <alignment horizontal="center"/>
    </xf>
    <xf numFmtId="172" fontId="13" fillId="0" borderId="0" xfId="3" applyNumberFormat="1" applyFont="1" applyAlignment="1">
      <alignment horizontal="center"/>
    </xf>
    <xf numFmtId="0" fontId="13" fillId="0" borderId="11" xfId="3" applyFont="1" applyBorder="1" applyAlignment="1">
      <alignment wrapText="1"/>
    </xf>
    <xf numFmtId="173" fontId="13" fillId="0" borderId="10" xfId="3" applyNumberFormat="1" applyFont="1" applyBorder="1"/>
    <xf numFmtId="2" fontId="13" fillId="0" borderId="10" xfId="3" applyNumberFormat="1" applyFont="1" applyBorder="1" applyAlignment="1">
      <alignment horizontal="center"/>
    </xf>
    <xf numFmtId="2" fontId="13" fillId="5" borderId="11" xfId="3" applyNumberFormat="1" applyFont="1" applyFill="1" applyBorder="1" applyAlignment="1">
      <alignment horizontal="center"/>
    </xf>
    <xf numFmtId="0" fontId="13" fillId="0" borderId="10" xfId="3" applyFont="1" applyBorder="1"/>
    <xf numFmtId="165" fontId="13" fillId="5" borderId="10" xfId="6" applyNumberFormat="1" applyFont="1" applyFill="1" applyBorder="1" applyAlignment="1">
      <alignment horizontal="center"/>
    </xf>
    <xf numFmtId="165" fontId="13" fillId="6" borderId="10" xfId="3" applyNumberFormat="1" applyFont="1" applyFill="1" applyBorder="1"/>
    <xf numFmtId="165" fontId="13" fillId="6" borderId="10" xfId="6" applyNumberFormat="1" applyFont="1" applyFill="1" applyBorder="1" applyAlignment="1">
      <alignment horizontal="center"/>
    </xf>
    <xf numFmtId="44" fontId="13" fillId="0" borderId="10" xfId="6" applyFont="1" applyFill="1" applyBorder="1" applyAlignment="1">
      <alignment horizontal="center"/>
    </xf>
    <xf numFmtId="9" fontId="13" fillId="0" borderId="10" xfId="4" applyFont="1" applyFill="1" applyBorder="1" applyAlignment="1">
      <alignment horizontal="center"/>
    </xf>
    <xf numFmtId="165" fontId="13" fillId="0" borderId="10" xfId="6" applyNumberFormat="1" applyFont="1" applyFill="1" applyBorder="1" applyAlignment="1">
      <alignment horizontal="center"/>
    </xf>
    <xf numFmtId="1" fontId="13" fillId="0" borderId="10" xfId="5" applyNumberFormat="1" applyFont="1" applyFill="1" applyBorder="1" applyAlignment="1">
      <alignment horizontal="center"/>
    </xf>
    <xf numFmtId="164" fontId="13" fillId="0" borderId="10" xfId="4" applyNumberFormat="1" applyFont="1" applyFill="1" applyBorder="1"/>
    <xf numFmtId="0" fontId="13" fillId="0" borderId="10" xfId="3" applyFont="1" applyBorder="1" applyAlignment="1">
      <alignment horizontal="center"/>
    </xf>
    <xf numFmtId="0" fontId="13" fillId="0" borderId="10" xfId="3" applyFont="1" applyBorder="1" applyAlignment="1">
      <alignment horizontal="left"/>
    </xf>
    <xf numFmtId="0" fontId="13" fillId="0" borderId="3" xfId="3" applyFont="1" applyBorder="1" applyAlignment="1">
      <alignment wrapText="1"/>
    </xf>
    <xf numFmtId="173" fontId="13" fillId="0" borderId="2" xfId="3" applyNumberFormat="1" applyFont="1" applyBorder="1"/>
    <xf numFmtId="0" fontId="13" fillId="0" borderId="2" xfId="3" applyFont="1" applyBorder="1"/>
    <xf numFmtId="44" fontId="13" fillId="0" borderId="2" xfId="6" applyFont="1" applyFill="1" applyBorder="1" applyAlignment="1">
      <alignment horizontal="center"/>
    </xf>
    <xf numFmtId="0" fontId="13" fillId="0" borderId="2" xfId="3" applyFont="1" applyBorder="1" applyAlignment="1">
      <alignment horizontal="center"/>
    </xf>
    <xf numFmtId="0" fontId="13" fillId="0" borderId="8" xfId="3" applyFont="1" applyBorder="1" applyAlignment="1">
      <alignment wrapText="1"/>
    </xf>
    <xf numFmtId="173" fontId="13" fillId="0" borderId="7" xfId="3" applyNumberFormat="1" applyFont="1" applyBorder="1"/>
    <xf numFmtId="2" fontId="13" fillId="5" borderId="8" xfId="3" applyNumberFormat="1" applyFont="1" applyFill="1" applyBorder="1" applyAlignment="1">
      <alignment horizontal="center"/>
    </xf>
    <xf numFmtId="165" fontId="13" fillId="6" borderId="7" xfId="3" applyNumberFormat="1" applyFont="1" applyFill="1" applyBorder="1"/>
    <xf numFmtId="44" fontId="13" fillId="0" borderId="7" xfId="6" applyFont="1" applyFill="1" applyBorder="1" applyAlignment="1">
      <alignment horizontal="center"/>
    </xf>
    <xf numFmtId="9" fontId="13" fillId="0" borderId="7" xfId="4" applyFont="1" applyFill="1" applyBorder="1" applyAlignment="1">
      <alignment horizontal="center"/>
    </xf>
    <xf numFmtId="165" fontId="13" fillId="0" borderId="7" xfId="6" applyNumberFormat="1" applyFont="1" applyFill="1" applyBorder="1" applyAlignment="1">
      <alignment horizontal="center"/>
    </xf>
    <xf numFmtId="0" fontId="13" fillId="0" borderId="7" xfId="3" applyFont="1" applyBorder="1" applyAlignment="1">
      <alignment horizontal="center"/>
    </xf>
    <xf numFmtId="49" fontId="16" fillId="5" borderId="5" xfId="3" applyNumberFormat="1" applyFont="1" applyFill="1" applyBorder="1" applyAlignment="1">
      <alignment horizontal="center" wrapText="1"/>
    </xf>
    <xf numFmtId="49" fontId="16" fillId="5" borderId="0" xfId="3" applyNumberFormat="1" applyFont="1" applyFill="1" applyAlignment="1">
      <alignment horizontal="center" wrapText="1"/>
    </xf>
    <xf numFmtId="49" fontId="16" fillId="6" borderId="0" xfId="3" applyNumberFormat="1" applyFont="1" applyFill="1" applyAlignment="1">
      <alignment horizontal="center" wrapText="1"/>
    </xf>
    <xf numFmtId="49" fontId="16" fillId="0" borderId="0" xfId="3" applyNumberFormat="1" applyFont="1" applyAlignment="1">
      <alignment horizontal="center" wrapText="1"/>
    </xf>
    <xf numFmtId="1" fontId="16" fillId="0" borderId="0" xfId="3" applyNumberFormat="1" applyFont="1" applyAlignment="1">
      <alignment horizontal="center" wrapText="1"/>
    </xf>
    <xf numFmtId="0" fontId="16" fillId="0" borderId="4" xfId="3" applyFont="1" applyBorder="1" applyAlignment="1">
      <alignment textRotation="90"/>
    </xf>
    <xf numFmtId="49" fontId="16" fillId="0" borderId="4" xfId="3" applyNumberFormat="1" applyFont="1" applyBorder="1" applyAlignment="1">
      <alignment horizontal="center" wrapText="1"/>
    </xf>
    <xf numFmtId="0" fontId="16" fillId="0" borderId="0" xfId="3" applyFont="1" applyAlignment="1">
      <alignment wrapText="1"/>
    </xf>
    <xf numFmtId="0" fontId="16" fillId="0" borderId="3" xfId="3" applyFont="1" applyBorder="1" applyAlignment="1">
      <alignment horizontal="center"/>
    </xf>
    <xf numFmtId="0" fontId="16" fillId="0" borderId="2" xfId="3" applyFont="1" applyBorder="1"/>
    <xf numFmtId="1" fontId="13" fillId="0" borderId="2" xfId="3" applyNumberFormat="1" applyFont="1" applyBorder="1" applyAlignment="1">
      <alignment horizontal="center"/>
    </xf>
    <xf numFmtId="0" fontId="13" fillId="0" borderId="1" xfId="3" applyFont="1" applyBorder="1"/>
    <xf numFmtId="49" fontId="16" fillId="0" borderId="0" xfId="3" applyNumberFormat="1" applyFont="1" applyAlignment="1">
      <alignment horizontal="left" wrapText="1"/>
    </xf>
    <xf numFmtId="0" fontId="13" fillId="0" borderId="11" xfId="3" applyFont="1" applyBorder="1" applyAlignment="1">
      <alignment horizontal="center"/>
    </xf>
    <xf numFmtId="9" fontId="13" fillId="0" borderId="10" xfId="3" applyNumberFormat="1" applyFont="1" applyBorder="1"/>
    <xf numFmtId="0" fontId="16" fillId="0" borderId="10" xfId="3" applyFont="1" applyBorder="1" applyAlignment="1">
      <alignment horizontal="right"/>
    </xf>
    <xf numFmtId="0" fontId="16" fillId="0" borderId="10" xfId="3" applyFont="1" applyBorder="1"/>
    <xf numFmtId="0" fontId="16" fillId="0" borderId="9" xfId="3" applyFont="1" applyBorder="1"/>
    <xf numFmtId="0" fontId="13" fillId="5" borderId="13" xfId="3" applyFont="1" applyFill="1" applyBorder="1"/>
    <xf numFmtId="164" fontId="13" fillId="0" borderId="25" xfId="4" applyNumberFormat="1" applyFont="1" applyFill="1" applyBorder="1"/>
    <xf numFmtId="0" fontId="16" fillId="0" borderId="26" xfId="3" applyFont="1" applyBorder="1" applyAlignment="1">
      <alignment horizontal="right"/>
    </xf>
    <xf numFmtId="164" fontId="13" fillId="0" borderId="0" xfId="4" applyNumberFormat="1" applyFont="1" applyFill="1"/>
    <xf numFmtId="9" fontId="13" fillId="0" borderId="0" xfId="3" applyNumberFormat="1" applyFont="1"/>
    <xf numFmtId="49" fontId="16" fillId="0" borderId="0" xfId="3" applyNumberFormat="1" applyFont="1" applyAlignment="1">
      <alignment horizontal="right"/>
    </xf>
    <xf numFmtId="9" fontId="13" fillId="0" borderId="27" xfId="3" applyNumberFormat="1" applyFont="1" applyBorder="1"/>
    <xf numFmtId="0" fontId="16" fillId="0" borderId="28" xfId="3" applyFont="1" applyBorder="1" applyAlignment="1">
      <alignment horizontal="right"/>
    </xf>
    <xf numFmtId="166" fontId="13" fillId="0" borderId="0" xfId="4" applyNumberFormat="1" applyFont="1" applyFill="1" applyBorder="1"/>
    <xf numFmtId="165" fontId="13" fillId="0" borderId="0" xfId="6" applyNumberFormat="1" applyFont="1"/>
    <xf numFmtId="0" fontId="16" fillId="0" borderId="15" xfId="3" applyFont="1" applyBorder="1" applyAlignment="1">
      <alignment horizontal="center"/>
    </xf>
    <xf numFmtId="0" fontId="13" fillId="2" borderId="9" xfId="3" applyFont="1" applyFill="1" applyBorder="1" applyAlignment="1">
      <alignment horizontal="left"/>
    </xf>
    <xf numFmtId="0" fontId="13" fillId="2" borderId="10" xfId="3" applyFont="1" applyFill="1" applyBorder="1" applyAlignment="1">
      <alignment horizontal="center"/>
    </xf>
    <xf numFmtId="0" fontId="13" fillId="2" borderId="10" xfId="3" applyFont="1" applyFill="1" applyBorder="1" applyAlignment="1">
      <alignment horizontal="center" wrapText="1"/>
    </xf>
    <xf numFmtId="14" fontId="13" fillId="2" borderId="24" xfId="3" applyNumberFormat="1" applyFont="1" applyFill="1" applyBorder="1" applyAlignment="1">
      <alignment horizontal="center"/>
    </xf>
    <xf numFmtId="165" fontId="13" fillId="2" borderId="10" xfId="6" applyNumberFormat="1" applyFont="1" applyFill="1" applyBorder="1" applyAlignment="1">
      <alignment horizontal="center"/>
    </xf>
    <xf numFmtId="165" fontId="13" fillId="2" borderId="24" xfId="6" applyNumberFormat="1" applyFont="1" applyFill="1" applyBorder="1" applyAlignment="1">
      <alignment horizontal="left"/>
    </xf>
    <xf numFmtId="0" fontId="13" fillId="2" borderId="9" xfId="3" applyFont="1" applyFill="1" applyBorder="1" applyAlignment="1">
      <alignment horizontal="left" wrapText="1"/>
    </xf>
    <xf numFmtId="165" fontId="13" fillId="2" borderId="9" xfId="6" applyNumberFormat="1" applyFont="1" applyFill="1" applyBorder="1" applyAlignment="1">
      <alignment horizontal="center"/>
    </xf>
    <xf numFmtId="164" fontId="13" fillId="2" borderId="10" xfId="3" applyNumberFormat="1" applyFont="1" applyFill="1" applyBorder="1" applyAlignment="1">
      <alignment horizontal="center"/>
    </xf>
    <xf numFmtId="1" fontId="13" fillId="2" borderId="10" xfId="3" applyNumberFormat="1" applyFont="1" applyFill="1" applyBorder="1" applyAlignment="1">
      <alignment horizontal="center"/>
    </xf>
    <xf numFmtId="165" fontId="13" fillId="2" borderId="10" xfId="3" applyNumberFormat="1" applyFont="1" applyFill="1" applyBorder="1"/>
    <xf numFmtId="0" fontId="13" fillId="2" borderId="9" xfId="3" applyFont="1" applyFill="1" applyBorder="1" applyAlignment="1">
      <alignment horizontal="center"/>
    </xf>
    <xf numFmtId="0" fontId="13" fillId="2" borderId="6" xfId="3" applyFont="1" applyFill="1" applyBorder="1" applyAlignment="1">
      <alignment horizontal="center"/>
    </xf>
    <xf numFmtId="0" fontId="13" fillId="2" borderId="1" xfId="3" applyFont="1" applyFill="1" applyBorder="1" applyAlignment="1">
      <alignment horizontal="center"/>
    </xf>
    <xf numFmtId="9" fontId="13" fillId="2" borderId="0" xfId="3" applyNumberFormat="1" applyFont="1" applyFill="1"/>
    <xf numFmtId="10" fontId="13" fillId="2" borderId="0" xfId="3" applyNumberFormat="1" applyFont="1" applyFill="1"/>
    <xf numFmtId="164" fontId="13" fillId="2" borderId="25" xfId="4" applyNumberFormat="1" applyFont="1" applyFill="1" applyBorder="1"/>
    <xf numFmtId="164" fontId="14" fillId="2" borderId="19" xfId="4" applyNumberFormat="1" applyFont="1" applyFill="1" applyBorder="1" applyAlignment="1">
      <alignment horizontal="right" vertical="center" wrapText="1"/>
    </xf>
    <xf numFmtId="164" fontId="14" fillId="2" borderId="18" xfId="4" applyNumberFormat="1" applyFont="1" applyFill="1" applyBorder="1" applyAlignment="1">
      <alignment horizontal="right" vertical="center" wrapText="1"/>
    </xf>
    <xf numFmtId="164" fontId="14" fillId="2" borderId="17" xfId="4" applyNumberFormat="1" applyFont="1" applyFill="1" applyBorder="1" applyAlignment="1">
      <alignment horizontal="right" vertical="center" wrapText="1"/>
    </xf>
    <xf numFmtId="164" fontId="14" fillId="2" borderId="16" xfId="4" applyNumberFormat="1" applyFont="1" applyFill="1" applyBorder="1" applyAlignment="1">
      <alignment horizontal="right" vertical="center" wrapText="1"/>
    </xf>
    <xf numFmtId="0" fontId="13" fillId="0" borderId="0" xfId="3" applyFont="1" applyBorder="1"/>
    <xf numFmtId="0" fontId="13" fillId="2" borderId="4" xfId="3" applyFont="1" applyFill="1" applyBorder="1" applyAlignment="1">
      <alignment horizontal="left"/>
    </xf>
    <xf numFmtId="0" fontId="13" fillId="2" borderId="0" xfId="3" applyFont="1" applyFill="1" applyBorder="1" applyAlignment="1">
      <alignment horizontal="center"/>
    </xf>
    <xf numFmtId="14" fontId="13" fillId="2" borderId="34" xfId="3" applyNumberFormat="1" applyFont="1" applyFill="1" applyBorder="1" applyAlignment="1">
      <alignment horizontal="center"/>
    </xf>
    <xf numFmtId="165" fontId="13" fillId="2" borderId="0" xfId="6" applyNumberFormat="1" applyFont="1" applyFill="1" applyBorder="1" applyAlignment="1">
      <alignment horizontal="center"/>
    </xf>
    <xf numFmtId="165" fontId="13" fillId="2" borderId="34" xfId="6" applyNumberFormat="1" applyFont="1" applyFill="1" applyBorder="1" applyAlignment="1">
      <alignment horizontal="left"/>
    </xf>
    <xf numFmtId="0" fontId="13" fillId="0" borderId="0" xfId="3" applyFont="1" applyBorder="1" applyAlignment="1">
      <alignment horizontal="left"/>
    </xf>
    <xf numFmtId="165" fontId="13" fillId="2" borderId="4" xfId="6" applyNumberFormat="1" applyFont="1" applyFill="1" applyBorder="1" applyAlignment="1">
      <alignment horizontal="center"/>
    </xf>
    <xf numFmtId="164" fontId="13" fillId="2" borderId="0" xfId="3" applyNumberFormat="1" applyFont="1" applyFill="1" applyBorder="1" applyAlignment="1">
      <alignment horizontal="center"/>
    </xf>
    <xf numFmtId="37" fontId="13" fillId="2" borderId="0" xfId="3" applyNumberFormat="1" applyFont="1" applyFill="1" applyBorder="1" applyAlignment="1">
      <alignment horizontal="center"/>
    </xf>
    <xf numFmtId="165" fontId="13" fillId="0" borderId="0" xfId="6" applyNumberFormat="1" applyFont="1" applyFill="1" applyBorder="1" applyAlignment="1">
      <alignment horizontal="center"/>
    </xf>
    <xf numFmtId="165" fontId="13" fillId="2" borderId="0" xfId="3" applyNumberFormat="1" applyFont="1" applyFill="1" applyBorder="1"/>
    <xf numFmtId="0" fontId="13" fillId="0" borderId="0" xfId="3" applyFont="1" applyBorder="1" applyAlignment="1">
      <alignment horizontal="center"/>
    </xf>
    <xf numFmtId="37" fontId="13" fillId="2" borderId="10" xfId="3" applyNumberFormat="1" applyFont="1" applyFill="1" applyBorder="1" applyAlignment="1">
      <alignment horizontal="center"/>
    </xf>
    <xf numFmtId="0" fontId="13" fillId="2" borderId="10" xfId="3" applyNumberFormat="1" applyFont="1" applyFill="1" applyBorder="1" applyAlignment="1">
      <alignment horizontal="center" wrapText="1"/>
    </xf>
    <xf numFmtId="0" fontId="13" fillId="2" borderId="0" xfId="3" applyNumberFormat="1" applyFont="1" applyFill="1" applyBorder="1" applyAlignment="1">
      <alignment horizont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0" borderId="0" xfId="0" applyFont="1" applyAlignment="1">
      <alignment horizont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5" fillId="0" borderId="6" xfId="3" applyFont="1" applyBorder="1" applyAlignment="1">
      <alignment horizontal="center"/>
    </xf>
    <xf numFmtId="0" fontId="15" fillId="0" borderId="8" xfId="3" applyFont="1" applyBorder="1" applyAlignment="1">
      <alignment horizontal="center"/>
    </xf>
    <xf numFmtId="0" fontId="15" fillId="0" borderId="9" xfId="3" applyFont="1" applyBorder="1" applyAlignment="1">
      <alignment horizontal="center"/>
    </xf>
    <xf numFmtId="0" fontId="15" fillId="0" borderId="11" xfId="3" applyFont="1" applyBorder="1" applyAlignment="1">
      <alignment horizontal="center"/>
    </xf>
    <xf numFmtId="0" fontId="15" fillId="0" borderId="10" xfId="3" applyFont="1" applyBorder="1" applyAlignment="1">
      <alignment horizontal="center"/>
    </xf>
    <xf numFmtId="0" fontId="16" fillId="0" borderId="30" xfId="3" applyFont="1" applyBorder="1" applyAlignment="1">
      <alignment horizontal="center"/>
    </xf>
    <xf numFmtId="0" fontId="16" fillId="0" borderId="29" xfId="3" applyFont="1" applyBorder="1" applyAlignment="1">
      <alignment horizontal="center"/>
    </xf>
    <xf numFmtId="0" fontId="16" fillId="6" borderId="2" xfId="3" applyFont="1" applyFill="1" applyBorder="1" applyAlignment="1">
      <alignment horizontal="center"/>
    </xf>
    <xf numFmtId="0" fontId="16" fillId="0" borderId="32" xfId="3" applyFont="1" applyBorder="1" applyAlignment="1">
      <alignment horizontal="center"/>
    </xf>
    <xf numFmtId="0" fontId="16" fillId="0" borderId="31" xfId="3" applyFont="1" applyBorder="1" applyAlignment="1">
      <alignment horizontal="center"/>
    </xf>
    <xf numFmtId="0" fontId="16" fillId="0" borderId="33" xfId="3" applyFont="1" applyBorder="1" applyAlignment="1">
      <alignment horizontal="center"/>
    </xf>
    <xf numFmtId="0" fontId="16" fillId="0" borderId="9" xfId="3" applyFont="1" applyBorder="1" applyAlignment="1">
      <alignment horizontal="center"/>
    </xf>
    <xf numFmtId="0" fontId="16" fillId="0" borderId="10" xfId="3" applyFont="1" applyBorder="1" applyAlignment="1">
      <alignment horizontal="center"/>
    </xf>
    <xf numFmtId="0" fontId="16" fillId="0" borderId="11" xfId="3" applyFont="1" applyBorder="1" applyAlignment="1">
      <alignment horizontal="center"/>
    </xf>
    <xf numFmtId="0" fontId="13" fillId="2" borderId="12" xfId="3" applyFont="1" applyFill="1" applyBorder="1"/>
    <xf numFmtId="0" fontId="20" fillId="7" borderId="1" xfId="3" applyFont="1" applyFill="1" applyBorder="1" applyAlignment="1">
      <alignment horizontal="center" vertical="center" wrapText="1"/>
    </xf>
    <xf numFmtId="0" fontId="20" fillId="7" borderId="2" xfId="3" applyFont="1" applyFill="1" applyBorder="1" applyAlignment="1">
      <alignment horizontal="center" vertical="center" wrapText="1"/>
    </xf>
    <xf numFmtId="0" fontId="20" fillId="7" borderId="3" xfId="3" applyFont="1" applyFill="1" applyBorder="1" applyAlignment="1">
      <alignment horizontal="center" vertical="center" wrapText="1"/>
    </xf>
    <xf numFmtId="0" fontId="20" fillId="7" borderId="4" xfId="3" applyFont="1" applyFill="1" applyBorder="1" applyAlignment="1">
      <alignment horizontal="center" vertical="center" wrapText="1"/>
    </xf>
    <xf numFmtId="0" fontId="20" fillId="7" borderId="0" xfId="3" applyFont="1" applyFill="1" applyBorder="1" applyAlignment="1">
      <alignment horizontal="center" vertical="center" wrapText="1"/>
    </xf>
    <xf numFmtId="0" fontId="20" fillId="7" borderId="5" xfId="3" applyFont="1" applyFill="1" applyBorder="1" applyAlignment="1">
      <alignment horizontal="center" vertical="center" wrapText="1"/>
    </xf>
    <xf numFmtId="0" fontId="20" fillId="7" borderId="6" xfId="3" applyFont="1" applyFill="1" applyBorder="1" applyAlignment="1">
      <alignment horizontal="center" vertical="center" wrapText="1"/>
    </xf>
    <xf numFmtId="0" fontId="20" fillId="7" borderId="7" xfId="3" applyFont="1" applyFill="1" applyBorder="1" applyAlignment="1">
      <alignment horizontal="center" vertical="center" wrapText="1"/>
    </xf>
    <xf numFmtId="0" fontId="20" fillId="7" borderId="8" xfId="3" applyFont="1" applyFill="1" applyBorder="1" applyAlignment="1">
      <alignment horizontal="center" vertical="center" wrapText="1"/>
    </xf>
  </cellXfs>
  <cellStyles count="7">
    <cellStyle name="Comma 2" xfId="5" xr:uid="{9CF9D89D-AE20-4D3F-BD86-CBD81BB792A7}"/>
    <cellStyle name="Currency" xfId="1" builtinId="4"/>
    <cellStyle name="Currency 2" xfId="6" xr:uid="{6B74A5D3-D349-4A1E-B063-8C4F5F724FFD}"/>
    <cellStyle name="Normal" xfId="0" builtinId="0"/>
    <cellStyle name="Normal 2" xfId="3" xr:uid="{955C65C3-F931-4E5B-84EC-B0247C8BD224}"/>
    <cellStyle name="Percent" xfId="2" builtinId="5"/>
    <cellStyle name="Percent 2" xfId="4" xr:uid="{440DF2EA-7B91-4888-BCD5-8E80E3C1926C}"/>
  </cellStyles>
  <dxfs count="9">
    <dxf>
      <fill>
        <patternFill>
          <bgColor indexed="45"/>
        </patternFill>
      </fill>
    </dxf>
    <dxf>
      <font>
        <color rgb="FF9C0006"/>
      </font>
      <fill>
        <patternFill>
          <bgColor rgb="FFFFC7CE"/>
        </patternFill>
      </fill>
    </dxf>
    <dxf>
      <font>
        <color rgb="FF006100"/>
      </font>
      <fill>
        <patternFill>
          <bgColor rgb="FFC6EFCE"/>
        </patternFill>
      </fill>
    </dxf>
    <dxf>
      <fill>
        <patternFill>
          <bgColor indexed="45"/>
        </patternFill>
      </fill>
    </dxf>
    <dxf>
      <fill>
        <patternFill>
          <bgColor indexed="45"/>
        </patternFill>
      </fill>
    </dxf>
    <dxf>
      <fill>
        <patternFill>
          <bgColor indexed="4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171"/>
  <sheetViews>
    <sheetView zoomScaleNormal="100" workbookViewId="0">
      <selection activeCell="B6" sqref="B6"/>
    </sheetView>
  </sheetViews>
  <sheetFormatPr defaultRowHeight="15" x14ac:dyDescent="0.25"/>
  <cols>
    <col min="1" max="1" width="5.85546875" customWidth="1"/>
    <col min="2" max="2" width="17.42578125" style="1" customWidth="1"/>
    <col min="3" max="3" width="11.5703125" style="1" customWidth="1"/>
    <col min="4" max="4" width="12.7109375" style="1" customWidth="1"/>
    <col min="5" max="5" width="9.7109375" style="1" bestFit="1" customWidth="1"/>
    <col min="6" max="6" width="10.7109375" style="1" customWidth="1"/>
    <col min="7" max="7" width="11.85546875" style="1" customWidth="1"/>
    <col min="8" max="8" width="13.140625" style="1" bestFit="1" customWidth="1"/>
    <col min="9" max="9" width="12.42578125" style="1" customWidth="1"/>
    <col min="10" max="10" width="11.85546875" style="1" customWidth="1"/>
    <col min="11" max="12" width="13.28515625" style="1" customWidth="1"/>
    <col min="13" max="13" width="13.5703125" style="1" customWidth="1"/>
    <col min="14" max="14" width="11.85546875" style="1" customWidth="1"/>
    <col min="15" max="21" width="10.85546875" style="1" customWidth="1"/>
    <col min="22" max="24" width="10.85546875" customWidth="1"/>
    <col min="25" max="25" width="10.85546875" style="1" customWidth="1"/>
    <col min="26" max="26" width="10.85546875" customWidth="1"/>
    <col min="27" max="33" width="10.85546875" style="1" customWidth="1"/>
    <col min="34" max="34" width="3.5703125" customWidth="1"/>
    <col min="35" max="63" width="9.7109375" customWidth="1"/>
    <col min="64" max="64" width="10" customWidth="1"/>
    <col min="65" max="65" width="9.7109375" customWidth="1"/>
    <col min="66" max="66" width="5.140625" customWidth="1"/>
    <col min="67" max="96" width="10" customWidth="1"/>
    <col min="98" max="127" width="10" customWidth="1"/>
  </cols>
  <sheetData>
    <row r="1" spans="1:97" ht="15" customHeight="1" x14ac:dyDescent="0.25">
      <c r="B1" s="296" t="s">
        <v>88</v>
      </c>
      <c r="C1" s="297"/>
      <c r="D1" s="297"/>
      <c r="E1" s="297"/>
      <c r="F1" s="297"/>
      <c r="G1" s="297"/>
      <c r="H1" s="297"/>
      <c r="I1" s="297"/>
      <c r="J1" s="297"/>
      <c r="K1" s="297"/>
      <c r="L1" s="297"/>
      <c r="M1" s="297"/>
      <c r="N1" s="298"/>
      <c r="O1" s="146"/>
      <c r="P1" s="146"/>
      <c r="Q1" s="146"/>
      <c r="R1" s="146"/>
      <c r="S1" s="146"/>
      <c r="T1" s="146"/>
      <c r="U1" s="146"/>
      <c r="V1" s="146"/>
      <c r="W1" s="146"/>
      <c r="X1" s="146"/>
      <c r="Y1" s="146"/>
      <c r="BO1" s="49" t="s">
        <v>63</v>
      </c>
    </row>
    <row r="2" spans="1:97" ht="38.25" customHeight="1" thickBot="1" x14ac:dyDescent="0.3">
      <c r="B2" s="299"/>
      <c r="C2" s="300"/>
      <c r="D2" s="300"/>
      <c r="E2" s="300"/>
      <c r="F2" s="300"/>
      <c r="G2" s="300"/>
      <c r="H2" s="300"/>
      <c r="I2" s="300"/>
      <c r="J2" s="300"/>
      <c r="K2" s="300"/>
      <c r="L2" s="300"/>
      <c r="M2" s="300"/>
      <c r="N2" s="301"/>
      <c r="O2" s="146"/>
      <c r="P2" s="146"/>
      <c r="Q2" s="146"/>
      <c r="R2" s="146"/>
      <c r="S2" s="146"/>
      <c r="T2" s="146"/>
      <c r="U2" s="146"/>
      <c r="V2" s="146"/>
      <c r="W2" s="146"/>
      <c r="X2" s="146"/>
      <c r="Y2" s="146"/>
      <c r="BO2" s="78">
        <f t="shared" ref="BO2:CR2" si="0">$B$7+CUMPRINC($B$16/12, 12*$B$13, $B$7, 1, BO$6*12, 0)</f>
        <v>293707.62140018243</v>
      </c>
      <c r="BP2" s="78">
        <f t="shared" si="0"/>
        <v>287225.64538185968</v>
      </c>
      <c r="BQ2" s="78">
        <f t="shared" si="0"/>
        <v>280548.35913221643</v>
      </c>
      <c r="BR2" s="78">
        <f t="shared" si="0"/>
        <v>273669.87770407757</v>
      </c>
      <c r="BS2" s="78">
        <f t="shared" si="0"/>
        <v>266584.13882927963</v>
      </c>
      <c r="BT2" s="78">
        <f t="shared" si="0"/>
        <v>259284.89757576236</v>
      </c>
      <c r="BU2" s="78">
        <f t="shared" si="0"/>
        <v>251765.72084367214</v>
      </c>
      <c r="BV2" s="78">
        <f t="shared" si="0"/>
        <v>244019.98169562529</v>
      </c>
      <c r="BW2" s="78">
        <f t="shared" si="0"/>
        <v>236040.85351613548</v>
      </c>
      <c r="BX2" s="78">
        <f t="shared" si="0"/>
        <v>227821.30399505683</v>
      </c>
      <c r="BY2" s="78">
        <f t="shared" si="0"/>
        <v>219354.08892974074</v>
      </c>
      <c r="BZ2" s="78">
        <f t="shared" si="0"/>
        <v>210631.74584044365</v>
      </c>
      <c r="CA2" s="78">
        <f t="shared" si="0"/>
        <v>201646.58739335879</v>
      </c>
      <c r="CB2" s="78">
        <f t="shared" si="0"/>
        <v>192390.69462547568</v>
      </c>
      <c r="CC2" s="78">
        <f t="shared" si="0"/>
        <v>182855.90996529575</v>
      </c>
      <c r="CD2" s="78">
        <f t="shared" si="0"/>
        <v>173033.83004325331</v>
      </c>
      <c r="CE2" s="78">
        <f t="shared" si="0"/>
        <v>162915.7982855053</v>
      </c>
      <c r="CF2" s="78">
        <f t="shared" si="0"/>
        <v>152492.89728456229</v>
      </c>
      <c r="CG2" s="78">
        <f t="shared" si="0"/>
        <v>141755.94094003743</v>
      </c>
      <c r="CH2" s="78">
        <f t="shared" si="0"/>
        <v>130695.46636258496</v>
      </c>
      <c r="CI2" s="78">
        <f t="shared" si="0"/>
        <v>119301.72553389517</v>
      </c>
      <c r="CJ2" s="78">
        <f t="shared" si="0"/>
        <v>107564.67671539384</v>
      </c>
      <c r="CK2" s="78">
        <f t="shared" si="0"/>
        <v>95473.975598074729</v>
      </c>
      <c r="CL2" s="78">
        <f t="shared" si="0"/>
        <v>83018.966185665602</v>
      </c>
      <c r="CM2" s="78">
        <f t="shared" si="0"/>
        <v>70188.671403091605</v>
      </c>
      <c r="CN2" s="78">
        <f t="shared" si="0"/>
        <v>56971.783421960397</v>
      </c>
      <c r="CO2" s="78">
        <f t="shared" si="0"/>
        <v>43356.653694541543</v>
      </c>
      <c r="CP2" s="78">
        <f t="shared" si="0"/>
        <v>29331.282687456813</v>
      </c>
      <c r="CQ2" s="78">
        <f t="shared" si="0"/>
        <v>14883.309306033421</v>
      </c>
      <c r="CR2" s="78">
        <f t="shared" si="0"/>
        <v>0</v>
      </c>
    </row>
    <row r="3" spans="1:97" ht="38.25" customHeight="1" thickBot="1" x14ac:dyDescent="0.3">
      <c r="B3" s="302" t="s">
        <v>90</v>
      </c>
      <c r="C3" s="303"/>
      <c r="D3" s="303"/>
      <c r="E3" s="303"/>
      <c r="F3" s="303"/>
      <c r="G3" s="303"/>
      <c r="H3" s="303"/>
      <c r="I3" s="303"/>
      <c r="J3" s="303"/>
      <c r="K3" s="303"/>
      <c r="L3" s="303"/>
      <c r="M3" s="303"/>
      <c r="N3" s="304"/>
      <c r="O3" s="146"/>
      <c r="P3" s="146"/>
      <c r="Q3" s="146"/>
      <c r="R3" s="146"/>
      <c r="S3" s="146"/>
      <c r="T3" s="146"/>
      <c r="U3" s="146"/>
      <c r="V3" s="146"/>
      <c r="W3" s="146"/>
      <c r="X3" s="146"/>
      <c r="Y3" s="146"/>
      <c r="BO3" s="79" t="s">
        <v>64</v>
      </c>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row>
    <row r="4" spans="1:97" ht="15.75" thickBot="1" x14ac:dyDescent="0.3">
      <c r="BO4" s="78">
        <f t="shared" ref="BO4:CR4" si="1">$B$10-BO$2</f>
        <v>81292.378599817574</v>
      </c>
      <c r="BP4" s="78">
        <f t="shared" si="1"/>
        <v>87774.354618140322</v>
      </c>
      <c r="BQ4" s="78">
        <f t="shared" si="1"/>
        <v>94451.640867783572</v>
      </c>
      <c r="BR4" s="78">
        <f t="shared" si="1"/>
        <v>101330.12229592243</v>
      </c>
      <c r="BS4" s="78">
        <f t="shared" si="1"/>
        <v>108415.86117072037</v>
      </c>
      <c r="BT4" s="78">
        <f t="shared" si="1"/>
        <v>115715.10242423764</v>
      </c>
      <c r="BU4" s="78">
        <f t="shared" si="1"/>
        <v>123234.27915632786</v>
      </c>
      <c r="BV4" s="78">
        <f t="shared" si="1"/>
        <v>130980.01830437471</v>
      </c>
      <c r="BW4" s="78">
        <f t="shared" si="1"/>
        <v>138959.14648386452</v>
      </c>
      <c r="BX4" s="78">
        <f t="shared" si="1"/>
        <v>147178.69600494317</v>
      </c>
      <c r="BY4" s="78">
        <f t="shared" si="1"/>
        <v>155645.91107025926</v>
      </c>
      <c r="BZ4" s="78">
        <f t="shared" si="1"/>
        <v>164368.25415955635</v>
      </c>
      <c r="CA4" s="78">
        <f t="shared" si="1"/>
        <v>173353.41260664121</v>
      </c>
      <c r="CB4" s="78">
        <f t="shared" si="1"/>
        <v>182609.30537452432</v>
      </c>
      <c r="CC4" s="78">
        <f t="shared" si="1"/>
        <v>192144.09003470425</v>
      </c>
      <c r="CD4" s="78">
        <f t="shared" si="1"/>
        <v>201966.16995674669</v>
      </c>
      <c r="CE4" s="78">
        <f t="shared" si="1"/>
        <v>212084.2017144947</v>
      </c>
      <c r="CF4" s="78">
        <f t="shared" si="1"/>
        <v>222507.10271543771</v>
      </c>
      <c r="CG4" s="78">
        <f t="shared" si="1"/>
        <v>233244.05905996257</v>
      </c>
      <c r="CH4" s="78">
        <f t="shared" si="1"/>
        <v>244304.53363741504</v>
      </c>
      <c r="CI4" s="78">
        <f t="shared" si="1"/>
        <v>255698.27446610483</v>
      </c>
      <c r="CJ4" s="78">
        <f t="shared" si="1"/>
        <v>267435.32328460616</v>
      </c>
      <c r="CK4" s="78">
        <f t="shared" si="1"/>
        <v>279526.02440192527</v>
      </c>
      <c r="CL4" s="78">
        <f t="shared" si="1"/>
        <v>291981.03381433443</v>
      </c>
      <c r="CM4" s="78">
        <f t="shared" si="1"/>
        <v>304811.32859690837</v>
      </c>
      <c r="CN4" s="78">
        <f t="shared" si="1"/>
        <v>318028.21657803957</v>
      </c>
      <c r="CO4" s="78">
        <f t="shared" si="1"/>
        <v>331643.34630545846</v>
      </c>
      <c r="CP4" s="78">
        <f t="shared" si="1"/>
        <v>345668.71731254319</v>
      </c>
      <c r="CQ4" s="78">
        <f t="shared" si="1"/>
        <v>360116.69069396658</v>
      </c>
      <c r="CR4" s="78">
        <f t="shared" si="1"/>
        <v>375000</v>
      </c>
    </row>
    <row r="5" spans="1:97" ht="15.75" thickBot="1" x14ac:dyDescent="0.3">
      <c r="B5" s="290" t="s">
        <v>38</v>
      </c>
      <c r="C5" s="291"/>
      <c r="D5" s="291"/>
      <c r="E5" s="291"/>
      <c r="F5" s="291"/>
      <c r="G5" s="291"/>
      <c r="H5" s="291"/>
      <c r="I5" s="291"/>
      <c r="J5" s="291"/>
      <c r="K5" s="291"/>
      <c r="L5" s="291"/>
      <c r="M5" s="291"/>
      <c r="N5" s="292"/>
      <c r="O5" s="290" t="s">
        <v>59</v>
      </c>
      <c r="P5" s="291"/>
      <c r="Q5" s="291"/>
      <c r="R5" s="291"/>
      <c r="S5" s="291"/>
      <c r="T5" s="291"/>
      <c r="U5" s="291"/>
      <c r="V5" s="291"/>
      <c r="W5" s="291"/>
      <c r="X5" s="291"/>
      <c r="Y5" s="291"/>
      <c r="Z5" s="291"/>
      <c r="AA5" s="292"/>
      <c r="AB5" s="293" t="s">
        <v>85</v>
      </c>
      <c r="AC5" s="294"/>
      <c r="AD5" s="294"/>
      <c r="AE5" s="294"/>
      <c r="AF5" s="294"/>
      <c r="AG5" s="295"/>
      <c r="AI5" s="293" t="s">
        <v>50</v>
      </c>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5"/>
      <c r="BO5" s="293" t="s">
        <v>46</v>
      </c>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5"/>
    </row>
    <row r="6" spans="1:97" ht="57.75" customHeight="1" thickBot="1" x14ac:dyDescent="0.3">
      <c r="B6" s="31" t="s">
        <v>16</v>
      </c>
      <c r="C6" s="42" t="s">
        <v>0</v>
      </c>
      <c r="D6" s="42" t="s">
        <v>1</v>
      </c>
      <c r="E6" s="42" t="s">
        <v>2</v>
      </c>
      <c r="F6" s="42" t="s">
        <v>6</v>
      </c>
      <c r="G6" s="42" t="s">
        <v>10</v>
      </c>
      <c r="H6" s="42" t="s">
        <v>35</v>
      </c>
      <c r="I6" s="42" t="s">
        <v>36</v>
      </c>
      <c r="J6" s="42" t="s">
        <v>7</v>
      </c>
      <c r="K6" s="42" t="s">
        <v>37</v>
      </c>
      <c r="L6" s="42" t="s">
        <v>5</v>
      </c>
      <c r="M6" s="42" t="s">
        <v>12</v>
      </c>
      <c r="N6" s="26" t="s">
        <v>11</v>
      </c>
      <c r="O6" s="74" t="s">
        <v>39</v>
      </c>
      <c r="P6" s="75" t="s">
        <v>53</v>
      </c>
      <c r="Q6" s="75" t="s">
        <v>54</v>
      </c>
      <c r="R6" s="75" t="s">
        <v>55</v>
      </c>
      <c r="S6" s="75" t="s">
        <v>56</v>
      </c>
      <c r="T6" s="75" t="s">
        <v>57</v>
      </c>
      <c r="U6" s="76" t="s">
        <v>58</v>
      </c>
      <c r="V6" s="74" t="s">
        <v>40</v>
      </c>
      <c r="W6" s="75" t="s">
        <v>41</v>
      </c>
      <c r="X6" s="75" t="s">
        <v>42</v>
      </c>
      <c r="Y6" s="75" t="s">
        <v>43</v>
      </c>
      <c r="Z6" s="75" t="s">
        <v>44</v>
      </c>
      <c r="AA6" s="76" t="s">
        <v>45</v>
      </c>
      <c r="AB6" s="31" t="s">
        <v>21</v>
      </c>
      <c r="AC6" s="42" t="s">
        <v>5</v>
      </c>
      <c r="AD6" s="42" t="s">
        <v>12</v>
      </c>
      <c r="AE6" s="42" t="s">
        <v>11</v>
      </c>
      <c r="AF6" s="42" t="s">
        <v>65</v>
      </c>
      <c r="AG6" s="26" t="s">
        <v>22</v>
      </c>
      <c r="AH6" s="10"/>
      <c r="AI6" s="150" t="s">
        <v>20</v>
      </c>
      <c r="AJ6" s="62">
        <v>1</v>
      </c>
      <c r="AK6" s="62">
        <v>2</v>
      </c>
      <c r="AL6" s="62">
        <v>3</v>
      </c>
      <c r="AM6" s="62">
        <v>4</v>
      </c>
      <c r="AN6" s="62">
        <v>5</v>
      </c>
      <c r="AO6" s="62">
        <v>6</v>
      </c>
      <c r="AP6" s="62">
        <v>7</v>
      </c>
      <c r="AQ6" s="62">
        <v>8</v>
      </c>
      <c r="AR6" s="62">
        <v>9</v>
      </c>
      <c r="AS6" s="62">
        <v>10</v>
      </c>
      <c r="AT6" s="62">
        <v>11</v>
      </c>
      <c r="AU6" s="62">
        <v>12</v>
      </c>
      <c r="AV6" s="62">
        <v>13</v>
      </c>
      <c r="AW6" s="62">
        <v>14</v>
      </c>
      <c r="AX6" s="62">
        <v>15</v>
      </c>
      <c r="AY6" s="62">
        <v>16</v>
      </c>
      <c r="AZ6" s="62">
        <v>17</v>
      </c>
      <c r="BA6" s="62">
        <v>18</v>
      </c>
      <c r="BB6" s="62">
        <v>19</v>
      </c>
      <c r="BC6" s="62">
        <v>20</v>
      </c>
      <c r="BD6" s="62">
        <v>21</v>
      </c>
      <c r="BE6" s="62">
        <v>22</v>
      </c>
      <c r="BF6" s="62">
        <v>23</v>
      </c>
      <c r="BG6" s="62">
        <v>24</v>
      </c>
      <c r="BH6" s="62">
        <v>25</v>
      </c>
      <c r="BI6" s="62">
        <v>26</v>
      </c>
      <c r="BJ6" s="62">
        <v>27</v>
      </c>
      <c r="BK6" s="62">
        <v>28</v>
      </c>
      <c r="BL6" s="62">
        <v>29</v>
      </c>
      <c r="BM6" s="63">
        <v>30</v>
      </c>
      <c r="BN6" s="10"/>
      <c r="BO6" s="61">
        <v>1</v>
      </c>
      <c r="BP6" s="62">
        <v>2</v>
      </c>
      <c r="BQ6" s="62">
        <v>3</v>
      </c>
      <c r="BR6" s="62">
        <v>4</v>
      </c>
      <c r="BS6" s="62">
        <v>5</v>
      </c>
      <c r="BT6" s="62">
        <v>6</v>
      </c>
      <c r="BU6" s="62">
        <v>7</v>
      </c>
      <c r="BV6" s="62">
        <v>8</v>
      </c>
      <c r="BW6" s="62">
        <v>9</v>
      </c>
      <c r="BX6" s="62">
        <v>10</v>
      </c>
      <c r="BY6" s="62">
        <v>11</v>
      </c>
      <c r="BZ6" s="62">
        <v>12</v>
      </c>
      <c r="CA6" s="62">
        <v>13</v>
      </c>
      <c r="CB6" s="62">
        <v>14</v>
      </c>
      <c r="CC6" s="62">
        <v>15</v>
      </c>
      <c r="CD6" s="62">
        <v>16</v>
      </c>
      <c r="CE6" s="62">
        <v>17</v>
      </c>
      <c r="CF6" s="62">
        <v>18</v>
      </c>
      <c r="CG6" s="62">
        <v>19</v>
      </c>
      <c r="CH6" s="62">
        <v>20</v>
      </c>
      <c r="CI6" s="62">
        <v>21</v>
      </c>
      <c r="CJ6" s="62">
        <v>22</v>
      </c>
      <c r="CK6" s="62">
        <v>23</v>
      </c>
      <c r="CL6" s="62">
        <v>24</v>
      </c>
      <c r="CM6" s="62">
        <v>25</v>
      </c>
      <c r="CN6" s="62">
        <v>26</v>
      </c>
      <c r="CO6" s="62">
        <v>27</v>
      </c>
      <c r="CP6" s="62">
        <v>28</v>
      </c>
      <c r="CQ6" s="62">
        <v>29</v>
      </c>
      <c r="CR6" s="63">
        <v>30</v>
      </c>
    </row>
    <row r="7" spans="1:97" x14ac:dyDescent="0.25">
      <c r="A7">
        <v>1</v>
      </c>
      <c r="B7" s="68">
        <v>300000</v>
      </c>
      <c r="C7" s="87">
        <v>3.3750000000000002E-2</v>
      </c>
      <c r="D7" s="88">
        <v>-3315</v>
      </c>
      <c r="E7" s="94"/>
      <c r="F7" s="94"/>
      <c r="G7" s="94"/>
      <c r="H7" s="89">
        <f t="shared" ref="H7:H15" si="2">IF(D7="", "", D7/$B$7)</f>
        <v>-1.1050000000000001E-2</v>
      </c>
      <c r="I7" s="95"/>
      <c r="J7" s="97"/>
      <c r="K7" s="91">
        <f t="shared" ref="K7:K15" si="3">IF(D7="", "", -PMT(C7/12, $B$13*12, $B$7, 0))</f>
        <v>1326.2886308025188</v>
      </c>
      <c r="L7" s="81">
        <f t="shared" ref="L7:L15" si="4">IF(D7="", "", $B$19-K7)</f>
        <v>-65.953903717312187</v>
      </c>
      <c r="M7" s="81">
        <f t="shared" ref="M7:M15" si="5">IF(D7="", "", L7*12)</f>
        <v>-791.44684460774624</v>
      </c>
      <c r="N7" s="92">
        <f t="shared" ref="N7:N15" si="6">IF(D7="", "", D7/M7)</f>
        <v>4.1885314504513156</v>
      </c>
      <c r="O7" s="44" t="str">
        <f t="shared" ref="O7:O8" si="7">IFERROR(IF(M7&lt;=0, "", M7/D7), "")</f>
        <v/>
      </c>
      <c r="P7" s="72" t="str">
        <f>IFERROR((IF(M7&lt;=0, "", $AN7/$AN$6/$D7)), "")</f>
        <v/>
      </c>
      <c r="Q7" s="72" t="str">
        <f>IFERROR(IF(M7&lt;=0, "", $AS7/$AS$6/$D7), "")</f>
        <v/>
      </c>
      <c r="R7" s="72" t="str">
        <f>IFERROR(IF(M7&lt;=0, "", $AX7/$AX$6/$D7), "")</f>
        <v/>
      </c>
      <c r="S7" s="72" t="str">
        <f>IFERROR(IF(M7&lt;=0, "", $BC7/$BC$6/$D7), "")</f>
        <v/>
      </c>
      <c r="T7" s="72" t="str">
        <f>IFERROR(IF(M7&lt;=0, "", $BH7/$BH$6/$D7), "")</f>
        <v/>
      </c>
      <c r="U7" s="29" t="str">
        <f>IFERROR(IF(M7&lt;=0, "", $BM7/$BM$6/$D7), "")</f>
        <v/>
      </c>
      <c r="V7" s="99" t="str">
        <f>IFERROR(IF(M7&lt;=0, "", (($AN7+$D7)/$D7)^(1/$AN$6)-1), "")</f>
        <v/>
      </c>
      <c r="W7" s="43" t="str">
        <f>IFERROR(IF(M7&lt;=0, "", (($AS7+$D7)/$D7)^(1/$AS$6)-1), "")</f>
        <v/>
      </c>
      <c r="X7" s="43" t="str">
        <f>IFERROR(IF(M7&lt;=0, "", (($AX7+$D7)/$D7)^(1/$AX$6)-1), "")</f>
        <v/>
      </c>
      <c r="Y7" s="43" t="str">
        <f>IFERROR(IF(M7&lt;=0, "", (($BC7+$D7)/$D7)^(1/$BC$6)-1), "")</f>
        <v/>
      </c>
      <c r="Z7" s="43" t="str">
        <f>IFERROR(IF(M7&lt;=0, "", (($BH7+$D7)/$D7)^(1/$BH$6)-1), "")</f>
        <v/>
      </c>
      <c r="AA7" s="45" t="str">
        <f>IFERROR(IF(M7&lt;=0, "", (($BM7+$D7)/$D7)^(1/$BM$6)-1), "")</f>
        <v/>
      </c>
      <c r="AB7" s="80">
        <f t="shared" ref="AB7:AB15" si="8">IF(D7="", "", -PMT($B$16/12, $B$13*12, ($B$7-D7), 0))</f>
        <v>1274.2614258194983</v>
      </c>
      <c r="AC7" s="81">
        <f t="shared" ref="AC7:AC15" si="9">IF(D7="", "", $B$19-AB7)</f>
        <v>-13.926698734291676</v>
      </c>
      <c r="AD7" s="81">
        <f t="shared" ref="AD7:AD15" si="10">IF(D7="", "", AC7*12)</f>
        <v>-167.12038481150012</v>
      </c>
      <c r="AE7" s="82">
        <f t="shared" ref="AE7:AE15" si="11">IFERROR(D7/AD7, "")</f>
        <v>19.836000280510866</v>
      </c>
      <c r="AF7" s="82">
        <f t="shared" ref="AF7:AF15" si="12">IF(D7="", "", -D7/AG7)</f>
        <v>5.3097220980861142</v>
      </c>
      <c r="AG7" s="83">
        <f t="shared" ref="AG7:AG15" si="13">IF(D7="", "", (K7-AB7)*12)</f>
        <v>624.32645979624613</v>
      </c>
      <c r="AH7" s="19"/>
      <c r="AI7" s="151">
        <f>-D7</f>
        <v>3315</v>
      </c>
      <c r="AJ7" s="53">
        <f t="shared" ref="AJ7:AY27" si="14">IF($D7="", "", $M7*AJ$6+$AI7)</f>
        <v>2523.5531553922538</v>
      </c>
      <c r="AK7" s="53">
        <f t="shared" si="14"/>
        <v>1732.1063107845075</v>
      </c>
      <c r="AL7" s="53">
        <f t="shared" si="14"/>
        <v>940.65946617676127</v>
      </c>
      <c r="AM7" s="53">
        <f t="shared" si="14"/>
        <v>149.21262156901503</v>
      </c>
      <c r="AN7" s="53">
        <f t="shared" si="14"/>
        <v>-642.23422303873122</v>
      </c>
      <c r="AO7" s="53">
        <f t="shared" si="14"/>
        <v>-1433.6810676464775</v>
      </c>
      <c r="AP7" s="53">
        <f t="shared" si="14"/>
        <v>-2225.1279122542237</v>
      </c>
      <c r="AQ7" s="53">
        <f t="shared" si="14"/>
        <v>-3016.5747568619699</v>
      </c>
      <c r="AR7" s="53">
        <f t="shared" si="14"/>
        <v>-3808.0216014697162</v>
      </c>
      <c r="AS7" s="53">
        <f t="shared" si="14"/>
        <v>-4599.4684460774624</v>
      </c>
      <c r="AT7" s="53">
        <f t="shared" si="14"/>
        <v>-5390.9152906852087</v>
      </c>
      <c r="AU7" s="53">
        <f t="shared" si="14"/>
        <v>-6182.3621352929549</v>
      </c>
      <c r="AV7" s="53">
        <f t="shared" si="14"/>
        <v>-6973.8089799007012</v>
      </c>
      <c r="AW7" s="53">
        <f t="shared" si="14"/>
        <v>-7765.2558245084474</v>
      </c>
      <c r="AX7" s="53">
        <f t="shared" si="14"/>
        <v>-8556.7026691161936</v>
      </c>
      <c r="AY7" s="53">
        <f t="shared" si="14"/>
        <v>-9348.1495137239399</v>
      </c>
      <c r="AZ7" s="53">
        <f t="shared" ref="AK7:BM16" si="15">IF($D7="", "", $M7*AZ$6+$AI7)</f>
        <v>-10139.596358331686</v>
      </c>
      <c r="BA7" s="53">
        <f t="shared" si="15"/>
        <v>-10931.043202939432</v>
      </c>
      <c r="BB7" s="53">
        <f t="shared" si="15"/>
        <v>-11722.490047547179</v>
      </c>
      <c r="BC7" s="53">
        <f t="shared" si="15"/>
        <v>-12513.936892154925</v>
      </c>
      <c r="BD7" s="53">
        <f t="shared" si="15"/>
        <v>-13305.383736762669</v>
      </c>
      <c r="BE7" s="53">
        <f t="shared" si="15"/>
        <v>-14096.830581370417</v>
      </c>
      <c r="BF7" s="53">
        <f t="shared" si="15"/>
        <v>-14888.277425978165</v>
      </c>
      <c r="BG7" s="53">
        <f t="shared" si="15"/>
        <v>-15679.72427058591</v>
      </c>
      <c r="BH7" s="53">
        <f t="shared" si="15"/>
        <v>-16471.171115193654</v>
      </c>
      <c r="BI7" s="53">
        <f t="shared" si="15"/>
        <v>-17262.617959801402</v>
      </c>
      <c r="BJ7" s="53">
        <f t="shared" si="15"/>
        <v>-18054.06480440915</v>
      </c>
      <c r="BK7" s="53">
        <f t="shared" si="15"/>
        <v>-18845.511649016895</v>
      </c>
      <c r="BL7" s="53">
        <f t="shared" si="15"/>
        <v>-19636.958493624639</v>
      </c>
      <c r="BM7" s="54">
        <f t="shared" si="15"/>
        <v>-20428.405338232387</v>
      </c>
      <c r="BN7" s="27"/>
      <c r="BO7" s="52">
        <f>IF($D7="", "", $B$7+CUMPRINC($C7/12, 12*$B$13, $B$7, 1, BO$6*12, 0))</f>
        <v>294119.12012880482</v>
      </c>
      <c r="BP7" s="53">
        <f t="shared" ref="BP7:CR16" si="16">IF($D7="", "", $B$7+CUMPRINC($C7/12, 12*$B$13, $B$7, 1, BP$6*12, 0))</f>
        <v>288036.66136276472</v>
      </c>
      <c r="BQ7" s="53">
        <f t="shared" si="16"/>
        <v>281745.71418294089</v>
      </c>
      <c r="BR7" s="53">
        <f t="shared" si="16"/>
        <v>275239.13223284268</v>
      </c>
      <c r="BS7" s="53">
        <f t="shared" si="16"/>
        <v>268509.52420034772</v>
      </c>
      <c r="BT7" s="53">
        <f t="shared" si="16"/>
        <v>261549.24542135879</v>
      </c>
      <c r="BU7" s="53">
        <f t="shared" si="16"/>
        <v>254350.38919565937</v>
      </c>
      <c r="BV7" s="53">
        <f t="shared" si="16"/>
        <v>246904.77780510249</v>
      </c>
      <c r="BW7" s="53">
        <f t="shared" si="16"/>
        <v>239203.95322393029</v>
      </c>
      <c r="BX7" s="53">
        <f t="shared" si="16"/>
        <v>231239.16751067131</v>
      </c>
      <c r="BY7" s="53">
        <f t="shared" si="16"/>
        <v>223001.37287070064</v>
      </c>
      <c r="BZ7" s="53">
        <f t="shared" si="16"/>
        <v>214481.21137817478</v>
      </c>
      <c r="CA7" s="53">
        <f t="shared" si="16"/>
        <v>205669.0043456651</v>
      </c>
      <c r="CB7" s="53">
        <f t="shared" si="16"/>
        <v>196554.74132941413</v>
      </c>
      <c r="CC7" s="53">
        <f t="shared" si="16"/>
        <v>187128.0687577257</v>
      </c>
      <c r="CD7" s="53">
        <f t="shared" si="16"/>
        <v>177378.27816956947</v>
      </c>
      <c r="CE7" s="53">
        <f t="shared" si="16"/>
        <v>167294.29405004118</v>
      </c>
      <c r="CF7" s="53">
        <f t="shared" si="16"/>
        <v>156864.66124885823</v>
      </c>
      <c r="CG7" s="53">
        <f t="shared" si="16"/>
        <v>146077.5319675995</v>
      </c>
      <c r="CH7" s="53">
        <f t="shared" si="16"/>
        <v>134920.65230090689</v>
      </c>
      <c r="CI7" s="53">
        <f t="shared" si="16"/>
        <v>123381.3483163591</v>
      </c>
      <c r="CJ7" s="53">
        <f t="shared" si="16"/>
        <v>111446.5116572064</v>
      </c>
      <c r="CK7" s="53">
        <f t="shared" si="16"/>
        <v>99102.584651609097</v>
      </c>
      <c r="CL7" s="53">
        <f t="shared" si="16"/>
        <v>86335.544911466335</v>
      </c>
      <c r="CM7" s="53">
        <f t="shared" si="16"/>
        <v>73130.889403338864</v>
      </c>
      <c r="CN7" s="53">
        <f t="shared" si="16"/>
        <v>59473.617973370652</v>
      </c>
      <c r="CO7" s="53">
        <f t="shared" si="16"/>
        <v>45348.216307494236</v>
      </c>
      <c r="CP7" s="53">
        <f t="shared" si="16"/>
        <v>30738.638307563786</v>
      </c>
      <c r="CQ7" s="53">
        <f t="shared" si="16"/>
        <v>15628.287863394071</v>
      </c>
      <c r="CR7" s="54">
        <f t="shared" si="16"/>
        <v>-5.8207660913467407E-11</v>
      </c>
      <c r="CS7" s="7"/>
    </row>
    <row r="8" spans="1:97" x14ac:dyDescent="0.25">
      <c r="A8">
        <v>2</v>
      </c>
      <c r="B8" s="13"/>
      <c r="C8" s="93">
        <f t="shared" ref="C8:C27" si="17">C7-0.00125</f>
        <v>3.2500000000000001E-2</v>
      </c>
      <c r="D8" s="88">
        <v>-1911</v>
      </c>
      <c r="E8" s="94">
        <f t="shared" ref="E8:E15" si="18">IF(D8="", "", D8-D7)</f>
        <v>1404</v>
      </c>
      <c r="F8" s="94"/>
      <c r="G8" s="94">
        <f t="shared" ref="G8:G15" si="19">IF(D8="", "", (D8-$D$7)/A7)</f>
        <v>1404</v>
      </c>
      <c r="H8" s="89">
        <f t="shared" si="2"/>
        <v>-6.3699999999999998E-3</v>
      </c>
      <c r="I8" s="95">
        <f t="shared" ref="I8:I15" si="20">IF(D8="", "", E8/$B$7)</f>
        <v>4.6800000000000001E-3</v>
      </c>
      <c r="J8" s="97"/>
      <c r="K8" s="91">
        <f t="shared" si="3"/>
        <v>1305.618957217142</v>
      </c>
      <c r="L8" s="81">
        <f t="shared" si="4"/>
        <v>-45.284230131935374</v>
      </c>
      <c r="M8" s="81">
        <f t="shared" si="5"/>
        <v>-543.41076158322448</v>
      </c>
      <c r="N8" s="92">
        <f t="shared" si="6"/>
        <v>3.5166767666365519</v>
      </c>
      <c r="O8" s="44" t="str">
        <f t="shared" si="7"/>
        <v/>
      </c>
      <c r="P8" s="72" t="str">
        <f t="shared" ref="P8:P9" si="21">IFERROR((IF(M8&lt;=0, "", $AN8/$AN$6/$D8)), "")</f>
        <v/>
      </c>
      <c r="Q8" s="72" t="str">
        <f t="shared" ref="Q8:Q9" si="22">IFERROR(IF(M8&lt;=0, "", $AS8/$AS$6/$D8), "")</f>
        <v/>
      </c>
      <c r="R8" s="72" t="str">
        <f t="shared" ref="R8:R9" si="23">IFERROR(IF(M8&lt;=0, "", $AX8/$AX$6/$D8), "")</f>
        <v/>
      </c>
      <c r="S8" s="72" t="str">
        <f t="shared" ref="S8:S9" si="24">IFERROR(IF(M8&lt;=0, "", $BC8/$BC$6/$D8), "")</f>
        <v/>
      </c>
      <c r="T8" s="72" t="str">
        <f t="shared" ref="T8:T9" si="25">IFERROR(IF(M8&lt;=0, "", $BH8/$BH$6/$D8), "")</f>
        <v/>
      </c>
      <c r="U8" s="29" t="str">
        <f t="shared" ref="U8:U9" si="26">IFERROR(IF(M8&lt;=0, "", $BM8/$BM$6/$D8), "")</f>
        <v/>
      </c>
      <c r="V8" s="99" t="str">
        <f t="shared" ref="V8:V9" si="27">IFERROR(IF(M8&lt;=0, "", (($AN8+$D8)/$D8)^(1/$AN$6)-1), "")</f>
        <v/>
      </c>
      <c r="W8" s="43" t="str">
        <f t="shared" ref="W8:W9" si="28">IFERROR(IF(M8&lt;=0, "", (($AS8+$D8)/$D8)^(1/$AS$6)-1), "")</f>
        <v/>
      </c>
      <c r="X8" s="43" t="str">
        <f t="shared" ref="X8:X9" si="29">IFERROR(IF(M8&lt;=0, "", (($AX8+$D8)/$D8)^(1/$AX$6)-1), "")</f>
        <v/>
      </c>
      <c r="Y8" s="43" t="str">
        <f t="shared" ref="Y8:Y9" si="30">IFERROR(IF(M8&lt;=0, "", (($BC8+$D8)/$D8)^(1/$BC$6)-1), "")</f>
        <v/>
      </c>
      <c r="Z8" s="43" t="str">
        <f t="shared" ref="Z8:Z9" si="31">IFERROR(IF(M8&lt;=0, "", (($BH8+$D8)/$D8)^(1/$BH$6)-1), "")</f>
        <v/>
      </c>
      <c r="AA8" s="45" t="str">
        <f t="shared" ref="AA8:AA9" si="32">IFERROR(IF(M8&lt;=0, "", (($BM8+$D8)/$D8)^(1/$BM$6)-1), "")</f>
        <v/>
      </c>
      <c r="AB8" s="80">
        <f t="shared" si="8"/>
        <v>1268.3630592967395</v>
      </c>
      <c r="AC8" s="81">
        <f t="shared" si="9"/>
        <v>-8.0283322115328701</v>
      </c>
      <c r="AD8" s="81">
        <f t="shared" si="10"/>
        <v>-96.339986538394442</v>
      </c>
      <c r="AE8" s="82">
        <f t="shared" si="11"/>
        <v>19.836000280510813</v>
      </c>
      <c r="AF8" s="82">
        <f t="shared" si="12"/>
        <v>4.2744909903993937</v>
      </c>
      <c r="AG8" s="83">
        <f t="shared" si="13"/>
        <v>447.07077504483004</v>
      </c>
      <c r="AH8" s="19"/>
      <c r="AI8" s="151">
        <f t="shared" ref="AI8:AI27" si="33">-D8</f>
        <v>1911</v>
      </c>
      <c r="AJ8" s="53">
        <f t="shared" si="14"/>
        <v>1367.5892384167755</v>
      </c>
      <c r="AK8" s="53">
        <f t="shared" si="15"/>
        <v>824.17847683355103</v>
      </c>
      <c r="AL8" s="53">
        <f t="shared" si="15"/>
        <v>280.76771525032655</v>
      </c>
      <c r="AM8" s="53">
        <f t="shared" si="15"/>
        <v>-262.64304633289794</v>
      </c>
      <c r="AN8" s="53">
        <f t="shared" si="15"/>
        <v>-806.05380791612242</v>
      </c>
      <c r="AO8" s="53">
        <f t="shared" si="15"/>
        <v>-1349.4645694993469</v>
      </c>
      <c r="AP8" s="53">
        <f t="shared" si="15"/>
        <v>-1892.8753310825714</v>
      </c>
      <c r="AQ8" s="53">
        <f t="shared" si="15"/>
        <v>-2436.2860926657959</v>
      </c>
      <c r="AR8" s="53">
        <f t="shared" si="15"/>
        <v>-2979.6968542490204</v>
      </c>
      <c r="AS8" s="53">
        <f t="shared" si="15"/>
        <v>-3523.1076158322448</v>
      </c>
      <c r="AT8" s="53">
        <f t="shared" si="15"/>
        <v>-4066.5183774154693</v>
      </c>
      <c r="AU8" s="53">
        <f t="shared" si="15"/>
        <v>-4609.9291389986938</v>
      </c>
      <c r="AV8" s="53">
        <f t="shared" si="15"/>
        <v>-5153.3399005819183</v>
      </c>
      <c r="AW8" s="53">
        <f t="shared" si="15"/>
        <v>-5696.7506621651428</v>
      </c>
      <c r="AX8" s="53">
        <f t="shared" si="15"/>
        <v>-6240.1614237483673</v>
      </c>
      <c r="AY8" s="53">
        <f t="shared" si="15"/>
        <v>-6783.5721853315918</v>
      </c>
      <c r="AZ8" s="53">
        <f t="shared" si="15"/>
        <v>-7326.9829469148171</v>
      </c>
      <c r="BA8" s="53">
        <f t="shared" si="15"/>
        <v>-7870.3937084980407</v>
      </c>
      <c r="BB8" s="53">
        <f t="shared" si="15"/>
        <v>-8413.8044700812643</v>
      </c>
      <c r="BC8" s="53">
        <f t="shared" si="15"/>
        <v>-8957.2152316644897</v>
      </c>
      <c r="BD8" s="53">
        <f t="shared" si="15"/>
        <v>-9500.6259932477151</v>
      </c>
      <c r="BE8" s="53">
        <f t="shared" si="15"/>
        <v>-10044.036754830939</v>
      </c>
      <c r="BF8" s="53">
        <f t="shared" si="15"/>
        <v>-10587.447516414162</v>
      </c>
      <c r="BG8" s="53">
        <f t="shared" si="15"/>
        <v>-11130.858277997388</v>
      </c>
      <c r="BH8" s="53">
        <f t="shared" si="15"/>
        <v>-11674.269039580613</v>
      </c>
      <c r="BI8" s="53">
        <f t="shared" si="15"/>
        <v>-12217.679801163837</v>
      </c>
      <c r="BJ8" s="53">
        <f t="shared" si="15"/>
        <v>-12761.09056274706</v>
      </c>
      <c r="BK8" s="53">
        <f t="shared" si="15"/>
        <v>-13304.501324330286</v>
      </c>
      <c r="BL8" s="53">
        <f t="shared" si="15"/>
        <v>-13847.912085913511</v>
      </c>
      <c r="BM8" s="54">
        <f t="shared" si="15"/>
        <v>-14391.322847496735</v>
      </c>
      <c r="BN8" s="27"/>
      <c r="BO8" s="52">
        <f t="shared" ref="BO8:CD27" si="34">IF($D8="", "", $B$7+CUMPRINC($C8/12, 12*$B$13, $B$7, 1, BO$6*12, 0))</f>
        <v>293993.6268759938</v>
      </c>
      <c r="BP8" s="53">
        <f t="shared" si="34"/>
        <v>287789.11244124756</v>
      </c>
      <c r="BQ8" s="53">
        <f t="shared" si="34"/>
        <v>281379.92030879168</v>
      </c>
      <c r="BR8" s="53">
        <f t="shared" si="34"/>
        <v>274759.29846597795</v>
      </c>
      <c r="BS8" s="53">
        <f t="shared" si="34"/>
        <v>267920.27216130914</v>
      </c>
      <c r="BT8" s="53">
        <f t="shared" si="34"/>
        <v>260855.63655661582</v>
      </c>
      <c r="BU8" s="53">
        <f t="shared" si="34"/>
        <v>253557.94913683954</v>
      </c>
      <c r="BV8" s="53">
        <f t="shared" si="34"/>
        <v>246019.52186942595</v>
      </c>
      <c r="BW8" s="53">
        <f t="shared" si="34"/>
        <v>238232.41310506806</v>
      </c>
      <c r="BX8" s="53">
        <f t="shared" si="34"/>
        <v>230188.4192112668</v>
      </c>
      <c r="BY8" s="53">
        <f t="shared" si="34"/>
        <v>221879.06592989556</v>
      </c>
      <c r="BZ8" s="53">
        <f t="shared" si="34"/>
        <v>213295.59944966345</v>
      </c>
      <c r="CA8" s="53">
        <f t="shared" si="34"/>
        <v>204428.97718407237</v>
      </c>
      <c r="CB8" s="53">
        <f t="shared" si="34"/>
        <v>195269.85824515281</v>
      </c>
      <c r="CC8" s="53">
        <f t="shared" si="34"/>
        <v>185808.59360294213</v>
      </c>
      <c r="CD8" s="53">
        <f t="shared" si="34"/>
        <v>176035.21592033876</v>
      </c>
      <c r="CE8" s="53">
        <f t="shared" si="16"/>
        <v>165939.42905262351</v>
      </c>
      <c r="CF8" s="53">
        <f t="shared" si="16"/>
        <v>155510.5972005853</v>
      </c>
      <c r="CG8" s="53">
        <f t="shared" si="16"/>
        <v>144737.73370582564</v>
      </c>
      <c r="CH8" s="53">
        <f t="shared" si="16"/>
        <v>133609.48947643515</v>
      </c>
      <c r="CI8" s="53">
        <f t="shared" si="16"/>
        <v>122114.14103085225</v>
      </c>
      <c r="CJ8" s="53">
        <f t="shared" si="16"/>
        <v>110239.5781473055</v>
      </c>
      <c r="CK8" s="53">
        <f t="shared" si="16"/>
        <v>97973.291105829208</v>
      </c>
      <c r="CL8" s="53">
        <f t="shared" si="16"/>
        <v>85302.357509413094</v>
      </c>
      <c r="CM8" s="53">
        <f t="shared" si="16"/>
        <v>72213.428670400433</v>
      </c>
      <c r="CN8" s="53">
        <f t="shared" si="16"/>
        <v>58692.71554779401</v>
      </c>
      <c r="CO8" s="53">
        <f t="shared" si="16"/>
        <v>44725.974220654927</v>
      </c>
      <c r="CP8" s="53">
        <f t="shared" si="16"/>
        <v>30298.490882290003</v>
      </c>
      <c r="CQ8" s="53">
        <f t="shared" si="16"/>
        <v>15395.066339420271</v>
      </c>
      <c r="CR8" s="54">
        <f t="shared" si="16"/>
        <v>0</v>
      </c>
      <c r="CS8" s="7"/>
    </row>
    <row r="9" spans="1:97" x14ac:dyDescent="0.25">
      <c r="A9">
        <v>3</v>
      </c>
      <c r="B9" s="9" t="s">
        <v>47</v>
      </c>
      <c r="C9" s="93">
        <f t="shared" si="17"/>
        <v>3.125E-2</v>
      </c>
      <c r="D9" s="88">
        <v>-1221</v>
      </c>
      <c r="E9" s="94">
        <f t="shared" si="18"/>
        <v>690</v>
      </c>
      <c r="F9" s="94">
        <f t="shared" ref="F9:F15" si="35">IF(D9="", "", E9-E8)</f>
        <v>-714</v>
      </c>
      <c r="G9" s="94">
        <f t="shared" si="19"/>
        <v>1047</v>
      </c>
      <c r="H9" s="89">
        <f t="shared" si="2"/>
        <v>-4.0699999999999998E-3</v>
      </c>
      <c r="I9" s="95">
        <f t="shared" si="20"/>
        <v>2.3E-3</v>
      </c>
      <c r="J9" s="97">
        <f t="shared" ref="J9:J15" si="36">IF(D9="", "", I9-I8)</f>
        <v>-2.3800000000000002E-3</v>
      </c>
      <c r="K9" s="91">
        <f t="shared" si="3"/>
        <v>1285.1263555147916</v>
      </c>
      <c r="L9" s="81">
        <f t="shared" si="4"/>
        <v>-24.791628429584989</v>
      </c>
      <c r="M9" s="81">
        <f t="shared" si="5"/>
        <v>-297.49954115501987</v>
      </c>
      <c r="N9" s="92">
        <f t="shared" si="6"/>
        <v>4.1042080107403134</v>
      </c>
      <c r="O9" s="44" t="str">
        <f>IFERROR(IF(M9&lt;=0, "", M9/D9), "")</f>
        <v/>
      </c>
      <c r="P9" s="72" t="str">
        <f t="shared" si="21"/>
        <v/>
      </c>
      <c r="Q9" s="72" t="str">
        <f t="shared" si="22"/>
        <v/>
      </c>
      <c r="R9" s="72" t="str">
        <f t="shared" si="23"/>
        <v/>
      </c>
      <c r="S9" s="72" t="str">
        <f t="shared" si="24"/>
        <v/>
      </c>
      <c r="T9" s="72" t="str">
        <f t="shared" si="25"/>
        <v/>
      </c>
      <c r="U9" s="29" t="str">
        <f t="shared" si="26"/>
        <v/>
      </c>
      <c r="V9" s="99" t="str">
        <f t="shared" si="27"/>
        <v/>
      </c>
      <c r="W9" s="43" t="str">
        <f t="shared" si="28"/>
        <v/>
      </c>
      <c r="X9" s="43" t="str">
        <f t="shared" si="29"/>
        <v/>
      </c>
      <c r="Y9" s="43" t="str">
        <f t="shared" si="30"/>
        <v/>
      </c>
      <c r="Z9" s="43" t="str">
        <f t="shared" si="31"/>
        <v/>
      </c>
      <c r="AA9" s="45" t="str">
        <f t="shared" si="32"/>
        <v/>
      </c>
      <c r="AB9" s="80">
        <f t="shared" si="8"/>
        <v>1265.4642894244435</v>
      </c>
      <c r="AC9" s="81">
        <f t="shared" si="9"/>
        <v>-5.129562339236827</v>
      </c>
      <c r="AD9" s="81">
        <f t="shared" si="10"/>
        <v>-61.554748070841924</v>
      </c>
      <c r="AE9" s="82">
        <f t="shared" si="11"/>
        <v>19.83600028051093</v>
      </c>
      <c r="AF9" s="82">
        <f t="shared" si="12"/>
        <v>5.1749393747561285</v>
      </c>
      <c r="AG9" s="83">
        <f t="shared" si="13"/>
        <v>235.94479308417795</v>
      </c>
      <c r="AH9" s="19"/>
      <c r="AI9" s="151">
        <f t="shared" si="33"/>
        <v>1221</v>
      </c>
      <c r="AJ9" s="53">
        <f t="shared" si="14"/>
        <v>923.50045884498013</v>
      </c>
      <c r="AK9" s="53">
        <f t="shared" si="15"/>
        <v>626.00091768996026</v>
      </c>
      <c r="AL9" s="53">
        <f t="shared" si="15"/>
        <v>328.50137653494039</v>
      </c>
      <c r="AM9" s="53">
        <f t="shared" si="15"/>
        <v>31.001835379920522</v>
      </c>
      <c r="AN9" s="53">
        <f t="shared" si="15"/>
        <v>-266.49770577509935</v>
      </c>
      <c r="AO9" s="53">
        <f t="shared" si="15"/>
        <v>-563.99724693011922</v>
      </c>
      <c r="AP9" s="53">
        <f t="shared" si="15"/>
        <v>-861.49678808513909</v>
      </c>
      <c r="AQ9" s="53">
        <f t="shared" si="15"/>
        <v>-1158.996329240159</v>
      </c>
      <c r="AR9" s="53">
        <f t="shared" si="15"/>
        <v>-1456.4958703951788</v>
      </c>
      <c r="AS9" s="53">
        <f t="shared" si="15"/>
        <v>-1753.9954115501987</v>
      </c>
      <c r="AT9" s="53">
        <f t="shared" si="15"/>
        <v>-2051.4949527052186</v>
      </c>
      <c r="AU9" s="53">
        <f t="shared" si="15"/>
        <v>-2348.9944938602384</v>
      </c>
      <c r="AV9" s="53">
        <f t="shared" si="15"/>
        <v>-2646.4940350152583</v>
      </c>
      <c r="AW9" s="53">
        <f t="shared" si="15"/>
        <v>-2943.9935761702782</v>
      </c>
      <c r="AX9" s="53">
        <f t="shared" si="15"/>
        <v>-3241.493117325298</v>
      </c>
      <c r="AY9" s="53">
        <f t="shared" si="15"/>
        <v>-3538.9926584803179</v>
      </c>
      <c r="AZ9" s="53">
        <f t="shared" si="15"/>
        <v>-3836.4921996353378</v>
      </c>
      <c r="BA9" s="53">
        <f t="shared" si="15"/>
        <v>-4133.9917407903577</v>
      </c>
      <c r="BB9" s="53">
        <f t="shared" si="15"/>
        <v>-4431.4912819453775</v>
      </c>
      <c r="BC9" s="53">
        <f t="shared" si="15"/>
        <v>-4728.9908231003974</v>
      </c>
      <c r="BD9" s="53">
        <f t="shared" si="15"/>
        <v>-5026.4903642554173</v>
      </c>
      <c r="BE9" s="53">
        <f t="shared" si="15"/>
        <v>-5323.9899054104371</v>
      </c>
      <c r="BF9" s="53">
        <f t="shared" si="15"/>
        <v>-5621.489446565457</v>
      </c>
      <c r="BG9" s="53">
        <f t="shared" si="15"/>
        <v>-5918.9889877204769</v>
      </c>
      <c r="BH9" s="53">
        <f t="shared" si="15"/>
        <v>-6216.4885288754967</v>
      </c>
      <c r="BI9" s="53">
        <f t="shared" si="15"/>
        <v>-6513.9880700305166</v>
      </c>
      <c r="BJ9" s="53">
        <f t="shared" si="15"/>
        <v>-6811.4876111855365</v>
      </c>
      <c r="BK9" s="53">
        <f t="shared" si="15"/>
        <v>-7108.9871523405563</v>
      </c>
      <c r="BL9" s="53">
        <f t="shared" si="15"/>
        <v>-7406.4866934955753</v>
      </c>
      <c r="BM9" s="54">
        <f t="shared" si="15"/>
        <v>-7703.9862346505961</v>
      </c>
      <c r="BN9" s="27"/>
      <c r="BO9" s="52">
        <f t="shared" si="34"/>
        <v>293866.12379326328</v>
      </c>
      <c r="BP9" s="53">
        <f t="shared" si="16"/>
        <v>287537.79451396747</v>
      </c>
      <c r="BQ9" s="53">
        <f t="shared" si="16"/>
        <v>281008.84770815994</v>
      </c>
      <c r="BR9" s="53">
        <f t="shared" si="16"/>
        <v>274272.92349945509</v>
      </c>
      <c r="BS9" s="53">
        <f t="shared" si="16"/>
        <v>267323.46039385028</v>
      </c>
      <c r="BT9" s="53">
        <f t="shared" si="16"/>
        <v>260153.68888814497</v>
      </c>
      <c r="BU9" s="53">
        <f t="shared" si="16"/>
        <v>252756.62487573735</v>
      </c>
      <c r="BV9" s="53">
        <f t="shared" si="16"/>
        <v>245125.0628433747</v>
      </c>
      <c r="BW9" s="53">
        <f t="shared" si="16"/>
        <v>237251.56885223076</v>
      </c>
      <c r="BX9" s="53">
        <f t="shared" si="16"/>
        <v>229128.47329647228</v>
      </c>
      <c r="BY9" s="53">
        <f t="shared" si="16"/>
        <v>220747.86343226174</v>
      </c>
      <c r="BZ9" s="53">
        <f t="shared" si="16"/>
        <v>212101.57566991815</v>
      </c>
      <c r="CA9" s="53">
        <f t="shared" si="16"/>
        <v>203181.18762172735</v>
      </c>
      <c r="CB9" s="53">
        <f t="shared" si="16"/>
        <v>193978.0098976568</v>
      </c>
      <c r="CC9" s="53">
        <f t="shared" si="16"/>
        <v>184483.07764098136</v>
      </c>
      <c r="CD9" s="53">
        <f t="shared" si="16"/>
        <v>174687.14179557629</v>
      </c>
      <c r="CE9" s="53">
        <f t="shared" si="16"/>
        <v>164580.66009637029</v>
      </c>
      <c r="CF9" s="53">
        <f t="shared" si="16"/>
        <v>154153.78777418204</v>
      </c>
      <c r="CG9" s="53">
        <f t="shared" si="16"/>
        <v>143396.36796588634</v>
      </c>
      <c r="CH9" s="53">
        <f t="shared" si="16"/>
        <v>132297.9218205685</v>
      </c>
      <c r="CI9" s="53">
        <f t="shared" si="16"/>
        <v>120847.63829202831</v>
      </c>
      <c r="CJ9" s="53">
        <f t="shared" si="16"/>
        <v>109034.36360769137</v>
      </c>
      <c r="CK9" s="53">
        <f t="shared" si="16"/>
        <v>96846.590403669572</v>
      </c>
      <c r="CL9" s="53">
        <f t="shared" si="16"/>
        <v>84272.446515385702</v>
      </c>
      <c r="CM9" s="53">
        <f t="shared" si="16"/>
        <v>71299.683412845276</v>
      </c>
      <c r="CN9" s="53">
        <f t="shared" si="16"/>
        <v>57915.66426928807</v>
      </c>
      <c r="CO9" s="53">
        <f t="shared" si="16"/>
        <v>44107.351651598437</v>
      </c>
      <c r="CP9" s="53">
        <f t="shared" si="16"/>
        <v>29861.294820483658</v>
      </c>
      <c r="CQ9" s="53">
        <f t="shared" si="16"/>
        <v>15163.616628047719</v>
      </c>
      <c r="CR9" s="54">
        <f t="shared" si="16"/>
        <v>0</v>
      </c>
      <c r="CS9" s="7"/>
    </row>
    <row r="10" spans="1:97" x14ac:dyDescent="0.25">
      <c r="A10">
        <v>4</v>
      </c>
      <c r="B10" s="96">
        <v>375000</v>
      </c>
      <c r="C10" s="93">
        <f t="shared" si="17"/>
        <v>0.03</v>
      </c>
      <c r="D10" s="88">
        <v>-288</v>
      </c>
      <c r="E10" s="94">
        <f t="shared" si="18"/>
        <v>933</v>
      </c>
      <c r="F10" s="94">
        <f t="shared" si="35"/>
        <v>243</v>
      </c>
      <c r="G10" s="94">
        <f t="shared" si="19"/>
        <v>1009</v>
      </c>
      <c r="H10" s="89">
        <f t="shared" si="2"/>
        <v>-9.6000000000000002E-4</v>
      </c>
      <c r="I10" s="95">
        <f t="shared" si="20"/>
        <v>3.1099999999999999E-3</v>
      </c>
      <c r="J10" s="97">
        <f t="shared" si="36"/>
        <v>8.0999999999999996E-4</v>
      </c>
      <c r="K10" s="91">
        <f t="shared" si="3"/>
        <v>1264.8121011883513</v>
      </c>
      <c r="L10" s="81">
        <f t="shared" si="4"/>
        <v>-4.4773741031447116</v>
      </c>
      <c r="M10" s="81">
        <f t="shared" si="5"/>
        <v>-53.72848923773654</v>
      </c>
      <c r="N10" s="92">
        <f t="shared" si="6"/>
        <v>5.3602847220524747</v>
      </c>
      <c r="O10" s="44" t="str">
        <f t="shared" ref="O10:O27" si="37">IFERROR(IF(M10&lt;=0, "", M10/D10), "")</f>
        <v/>
      </c>
      <c r="P10" s="72" t="str">
        <f t="shared" ref="P10:P27" si="38">IFERROR((IF(M10&lt;=0, "", $AN10/$AN$6/$D10)), "")</f>
        <v/>
      </c>
      <c r="Q10" s="72" t="str">
        <f t="shared" ref="Q10:Q27" si="39">IFERROR(IF(M10&lt;=0, "", $AS10/$AS$6/$D10), "")</f>
        <v/>
      </c>
      <c r="R10" s="72" t="str">
        <f t="shared" ref="R10:R27" si="40">IFERROR(IF(M10&lt;=0, "", $AX10/$AX$6/$D10), "")</f>
        <v/>
      </c>
      <c r="S10" s="72" t="str">
        <f t="shared" ref="S10:S27" si="41">IFERROR(IF(M10&lt;=0, "", $BC10/$BC$6/$D10), "")</f>
        <v/>
      </c>
      <c r="T10" s="72" t="str">
        <f t="shared" ref="T10:T27" si="42">IFERROR(IF(M10&lt;=0, "", $BH10/$BH$6/$D10), "")</f>
        <v/>
      </c>
      <c r="U10" s="29" t="str">
        <f t="shared" ref="U10:U27" si="43">IFERROR(IF(M10&lt;=0, "", $BM10/$BM$6/$D10), "")</f>
        <v/>
      </c>
      <c r="V10" s="99" t="str">
        <f t="shared" ref="V10:V27" si="44">IFERROR(IF(M10&lt;=0, "", (($AN10+$D10)/$D10)^(1/$AN$6)-1), "")</f>
        <v/>
      </c>
      <c r="W10" s="43" t="str">
        <f t="shared" ref="W10:W27" si="45">IFERROR(IF(M10&lt;=0, "", (($AS10+$D10)/$D10)^(1/$AS$6)-1), "")</f>
        <v/>
      </c>
      <c r="X10" s="43" t="str">
        <f t="shared" ref="X10:X27" si="46">IFERROR(IF(M10&lt;=0, "", (($AX10+$D10)/$D10)^(1/$AX$6)-1), "")</f>
        <v/>
      </c>
      <c r="Y10" s="43" t="str">
        <f t="shared" ref="Y10:Y27" si="47">IFERROR(IF(M10&lt;=0, "", (($BC10+$D10)/$D10)^(1/$BC$6)-1), "")</f>
        <v/>
      </c>
      <c r="Z10" s="43" t="str">
        <f t="shared" ref="Z10:Z27" si="48">IFERROR(IF(M10&lt;=0, "", (($BH10+$D10)/$D10)^(1/$BH$6)-1), "")</f>
        <v/>
      </c>
      <c r="AA10" s="45" t="str">
        <f t="shared" ref="AA10:AA27" si="49">IFERROR(IF(M10&lt;=0, "", (($BM10+$D10)/$D10)^(1/$BM$6)-1), "")</f>
        <v/>
      </c>
      <c r="AB10" s="80">
        <f t="shared" si="8"/>
        <v>1261.5446484232086</v>
      </c>
      <c r="AC10" s="81">
        <f t="shared" si="9"/>
        <v>-1.2099213380020046</v>
      </c>
      <c r="AD10" s="81">
        <f t="shared" si="10"/>
        <v>-14.519056056024056</v>
      </c>
      <c r="AE10" s="82">
        <f t="shared" si="11"/>
        <v>19.836000280507687</v>
      </c>
      <c r="AF10" s="82">
        <f t="shared" si="12"/>
        <v>7.345171215949251</v>
      </c>
      <c r="AG10" s="83">
        <f t="shared" si="13"/>
        <v>39.209433181712484</v>
      </c>
      <c r="AH10" s="19"/>
      <c r="AI10" s="151">
        <f t="shared" si="33"/>
        <v>288</v>
      </c>
      <c r="AJ10" s="53">
        <f t="shared" si="14"/>
        <v>234.27151076226346</v>
      </c>
      <c r="AK10" s="53">
        <f t="shared" si="15"/>
        <v>180.54302152452692</v>
      </c>
      <c r="AL10" s="53">
        <f t="shared" si="15"/>
        <v>126.81453228679038</v>
      </c>
      <c r="AM10" s="53">
        <f t="shared" si="15"/>
        <v>73.086043049053842</v>
      </c>
      <c r="AN10" s="53">
        <f t="shared" si="15"/>
        <v>19.357553811317302</v>
      </c>
      <c r="AO10" s="53">
        <f t="shared" si="15"/>
        <v>-34.370935426419237</v>
      </c>
      <c r="AP10" s="53">
        <f t="shared" si="15"/>
        <v>-88.099424664155777</v>
      </c>
      <c r="AQ10" s="53">
        <f t="shared" si="15"/>
        <v>-141.82791390189232</v>
      </c>
      <c r="AR10" s="53">
        <f t="shared" si="15"/>
        <v>-195.55640313962886</v>
      </c>
      <c r="AS10" s="53">
        <f t="shared" si="15"/>
        <v>-249.2848923773654</v>
      </c>
      <c r="AT10" s="53">
        <f t="shared" si="15"/>
        <v>-303.01338161510193</v>
      </c>
      <c r="AU10" s="53">
        <f t="shared" si="15"/>
        <v>-356.74187085283847</v>
      </c>
      <c r="AV10" s="53">
        <f t="shared" si="15"/>
        <v>-410.47036009057501</v>
      </c>
      <c r="AW10" s="53">
        <f t="shared" si="15"/>
        <v>-464.19884932831155</v>
      </c>
      <c r="AX10" s="53">
        <f t="shared" si="15"/>
        <v>-517.92733856604809</v>
      </c>
      <c r="AY10" s="53">
        <f t="shared" si="15"/>
        <v>-571.65582780378463</v>
      </c>
      <c r="AZ10" s="53">
        <f t="shared" si="15"/>
        <v>-625.38431704152117</v>
      </c>
      <c r="BA10" s="53">
        <f t="shared" si="15"/>
        <v>-679.11280627925771</v>
      </c>
      <c r="BB10" s="53">
        <f t="shared" si="15"/>
        <v>-732.84129551699425</v>
      </c>
      <c r="BC10" s="53">
        <f t="shared" si="15"/>
        <v>-786.56978475473079</v>
      </c>
      <c r="BD10" s="53">
        <f t="shared" si="15"/>
        <v>-840.29827399246733</v>
      </c>
      <c r="BE10" s="53">
        <f t="shared" si="15"/>
        <v>-894.02676323020387</v>
      </c>
      <c r="BF10" s="53">
        <f t="shared" si="15"/>
        <v>-947.75525246794041</v>
      </c>
      <c r="BG10" s="53">
        <f t="shared" si="15"/>
        <v>-1001.4837417056769</v>
      </c>
      <c r="BH10" s="53">
        <f t="shared" si="15"/>
        <v>-1055.2122309434135</v>
      </c>
      <c r="BI10" s="53">
        <f t="shared" si="15"/>
        <v>-1108.94072018115</v>
      </c>
      <c r="BJ10" s="53">
        <f t="shared" si="15"/>
        <v>-1162.6692094188866</v>
      </c>
      <c r="BK10" s="53">
        <f t="shared" si="15"/>
        <v>-1216.3976986566231</v>
      </c>
      <c r="BL10" s="53">
        <f t="shared" si="15"/>
        <v>-1270.1261878943596</v>
      </c>
      <c r="BM10" s="54">
        <f t="shared" si="15"/>
        <v>-1323.8546771320962</v>
      </c>
      <c r="BN10" s="27"/>
      <c r="BO10" s="52">
        <f t="shared" si="34"/>
        <v>293736.5989246812</v>
      </c>
      <c r="BP10" s="53">
        <f t="shared" si="16"/>
        <v>287282.69051212346</v>
      </c>
      <c r="BQ10" s="53">
        <f t="shared" si="16"/>
        <v>280632.48029936565</v>
      </c>
      <c r="BR10" s="53">
        <f t="shared" si="16"/>
        <v>273779.99757931079</v>
      </c>
      <c r="BS10" s="53">
        <f t="shared" si="16"/>
        <v>266719.09004009224</v>
      </c>
      <c r="BT10" s="53">
        <f t="shared" si="16"/>
        <v>259443.41824139055</v>
      </c>
      <c r="BU10" s="53">
        <f t="shared" si="16"/>
        <v>251946.4499227427</v>
      </c>
      <c r="BV10" s="53">
        <f t="shared" si="16"/>
        <v>244221.45413873295</v>
      </c>
      <c r="BW10" s="53">
        <f t="shared" si="16"/>
        <v>236261.49521579975</v>
      </c>
      <c r="BX10" s="53">
        <f t="shared" si="16"/>
        <v>228059.42652523331</v>
      </c>
      <c r="BY10" s="53">
        <f t="shared" si="16"/>
        <v>219607.88406677297</v>
      </c>
      <c r="BZ10" s="53">
        <f t="shared" si="16"/>
        <v>210899.27985704341</v>
      </c>
      <c r="CA10" s="53">
        <f t="shared" si="16"/>
        <v>201925.79511689395</v>
      </c>
      <c r="CB10" s="53">
        <f t="shared" si="16"/>
        <v>192679.37325152406</v>
      </c>
      <c r="CC10" s="53">
        <f t="shared" si="16"/>
        <v>183151.712617093</v>
      </c>
      <c r="CD10" s="53">
        <f t="shared" si="16"/>
        <v>173334.25906731858</v>
      </c>
      <c r="CE10" s="53">
        <f t="shared" si="16"/>
        <v>163218.1982733738</v>
      </c>
      <c r="CF10" s="53">
        <f t="shared" si="16"/>
        <v>152794.44781018601</v>
      </c>
      <c r="CG10" s="53">
        <f t="shared" si="16"/>
        <v>142053.64900203273</v>
      </c>
      <c r="CH10" s="53">
        <f t="shared" si="16"/>
        <v>130986.15852011408</v>
      </c>
      <c r="CI10" s="53">
        <f t="shared" si="16"/>
        <v>119582.03972455667</v>
      </c>
      <c r="CJ10" s="53">
        <f t="shared" si="16"/>
        <v>107831.05374307709</v>
      </c>
      <c r="CK10" s="53">
        <f t="shared" si="16"/>
        <v>95722.650278293615</v>
      </c>
      <c r="CL10" s="53">
        <f t="shared" si="16"/>
        <v>83245.958135433902</v>
      </c>
      <c r="CM10" s="53">
        <f t="shared" si="16"/>
        <v>70389.775461933867</v>
      </c>
      <c r="CN10" s="53">
        <f t="shared" si="16"/>
        <v>57142.559690164489</v>
      </c>
      <c r="CO10" s="53">
        <f t="shared" si="16"/>
        <v>43492.41717425696</v>
      </c>
      <c r="CP10" s="53">
        <f t="shared" si="16"/>
        <v>29427.092511722411</v>
      </c>
      <c r="CQ10" s="53">
        <f t="shared" si="16"/>
        <v>14933.957540277683</v>
      </c>
      <c r="CR10" s="54">
        <f t="shared" si="16"/>
        <v>0</v>
      </c>
      <c r="CS10" s="7"/>
    </row>
    <row r="11" spans="1:97" x14ac:dyDescent="0.25">
      <c r="A11">
        <v>5</v>
      </c>
      <c r="B11" s="13"/>
      <c r="C11" s="93">
        <f t="shared" si="17"/>
        <v>2.8749999999999998E-2</v>
      </c>
      <c r="D11" s="88">
        <v>1011</v>
      </c>
      <c r="E11" s="94">
        <f t="shared" si="18"/>
        <v>1299</v>
      </c>
      <c r="F11" s="94">
        <f t="shared" si="35"/>
        <v>366</v>
      </c>
      <c r="G11" s="94">
        <f t="shared" si="19"/>
        <v>1081.5</v>
      </c>
      <c r="H11" s="89">
        <f t="shared" si="2"/>
        <v>3.3700000000000002E-3</v>
      </c>
      <c r="I11" s="95">
        <f t="shared" si="20"/>
        <v>4.3299999999999996E-3</v>
      </c>
      <c r="J11" s="97">
        <f t="shared" si="36"/>
        <v>1.2199999999999997E-3</v>
      </c>
      <c r="K11" s="91">
        <f t="shared" si="3"/>
        <v>1244.6774312283019</v>
      </c>
      <c r="L11" s="81">
        <f t="shared" si="4"/>
        <v>15.657295856904739</v>
      </c>
      <c r="M11" s="81">
        <f t="shared" si="5"/>
        <v>187.88755028285686</v>
      </c>
      <c r="N11" s="92">
        <f t="shared" si="6"/>
        <v>5.3808780756254562</v>
      </c>
      <c r="O11" s="44">
        <f t="shared" si="37"/>
        <v>0.18584327426593161</v>
      </c>
      <c r="P11" s="72">
        <f t="shared" si="38"/>
        <v>-1.4156725734068383E-2</v>
      </c>
      <c r="Q11" s="72">
        <f t="shared" si="39"/>
        <v>8.5843274265931621E-2</v>
      </c>
      <c r="R11" s="72">
        <f t="shared" si="40"/>
        <v>0.11917660759926495</v>
      </c>
      <c r="S11" s="72">
        <f t="shared" si="41"/>
        <v>0.1358432742659316</v>
      </c>
      <c r="T11" s="72">
        <f t="shared" si="42"/>
        <v>0.14584327426593161</v>
      </c>
      <c r="U11" s="29">
        <f t="shared" si="43"/>
        <v>0.15250994093259829</v>
      </c>
      <c r="V11" s="99">
        <f t="shared" si="44"/>
        <v>-1.4575466219081679E-2</v>
      </c>
      <c r="W11" s="43">
        <f t="shared" si="45"/>
        <v>6.3933992749484858E-2</v>
      </c>
      <c r="X11" s="43">
        <f t="shared" si="46"/>
        <v>7.0736334923219291E-2</v>
      </c>
      <c r="Y11" s="43">
        <f t="shared" si="47"/>
        <v>6.7846533598896253E-2</v>
      </c>
      <c r="Z11" s="43">
        <f t="shared" si="48"/>
        <v>6.3367724203928777E-2</v>
      </c>
      <c r="AA11" s="45">
        <f t="shared" si="49"/>
        <v>5.8950362696753356E-2</v>
      </c>
      <c r="AB11" s="80">
        <f t="shared" si="8"/>
        <v>1256.0873990549296</v>
      </c>
      <c r="AC11" s="81">
        <f t="shared" si="9"/>
        <v>4.2473280302770036</v>
      </c>
      <c r="AD11" s="81">
        <f t="shared" si="10"/>
        <v>50.967936363324043</v>
      </c>
      <c r="AE11" s="82">
        <f t="shared" si="11"/>
        <v>19.836000280511737</v>
      </c>
      <c r="AF11" s="82">
        <f t="shared" si="12"/>
        <v>7.3838946156696084</v>
      </c>
      <c r="AG11" s="83">
        <f t="shared" si="13"/>
        <v>-136.91961391953282</v>
      </c>
      <c r="AH11" s="19"/>
      <c r="AI11" s="151">
        <f t="shared" si="33"/>
        <v>-1011</v>
      </c>
      <c r="AJ11" s="53">
        <f t="shared" si="14"/>
        <v>-823.11244971714314</v>
      </c>
      <c r="AK11" s="53">
        <f t="shared" si="15"/>
        <v>-635.22489943428627</v>
      </c>
      <c r="AL11" s="53">
        <f t="shared" si="15"/>
        <v>-447.33734915142941</v>
      </c>
      <c r="AM11" s="53">
        <f t="shared" si="15"/>
        <v>-259.44979886857254</v>
      </c>
      <c r="AN11" s="53">
        <f t="shared" si="15"/>
        <v>-71.562248585715679</v>
      </c>
      <c r="AO11" s="53">
        <f t="shared" si="15"/>
        <v>116.32530169714119</v>
      </c>
      <c r="AP11" s="53">
        <f t="shared" si="15"/>
        <v>304.21285197999805</v>
      </c>
      <c r="AQ11" s="53">
        <f t="shared" si="15"/>
        <v>492.10040226285491</v>
      </c>
      <c r="AR11" s="53">
        <f t="shared" si="15"/>
        <v>679.98795254571178</v>
      </c>
      <c r="AS11" s="53">
        <f t="shared" si="15"/>
        <v>867.87550282856864</v>
      </c>
      <c r="AT11" s="53">
        <f t="shared" si="15"/>
        <v>1055.7630531114255</v>
      </c>
      <c r="AU11" s="53">
        <f t="shared" si="15"/>
        <v>1243.6506033942824</v>
      </c>
      <c r="AV11" s="53">
        <f t="shared" si="15"/>
        <v>1431.5381536771392</v>
      </c>
      <c r="AW11" s="53">
        <f t="shared" si="15"/>
        <v>1619.4257039599961</v>
      </c>
      <c r="AX11" s="53">
        <f t="shared" si="15"/>
        <v>1807.313254242853</v>
      </c>
      <c r="AY11" s="53">
        <f t="shared" si="15"/>
        <v>1995.2008045257098</v>
      </c>
      <c r="AZ11" s="53">
        <f t="shared" si="15"/>
        <v>2183.0883548085667</v>
      </c>
      <c r="BA11" s="53">
        <f t="shared" si="15"/>
        <v>2370.9759050914236</v>
      </c>
      <c r="BB11" s="53">
        <f t="shared" si="15"/>
        <v>2558.8634553742804</v>
      </c>
      <c r="BC11" s="53">
        <f t="shared" si="15"/>
        <v>2746.7510056571373</v>
      </c>
      <c r="BD11" s="53">
        <f t="shared" si="15"/>
        <v>2934.6385559399941</v>
      </c>
      <c r="BE11" s="53">
        <f t="shared" si="15"/>
        <v>3122.526106222851</v>
      </c>
      <c r="BF11" s="53">
        <f t="shared" si="15"/>
        <v>3310.4136565057079</v>
      </c>
      <c r="BG11" s="53">
        <f t="shared" si="15"/>
        <v>3498.3012067885647</v>
      </c>
      <c r="BH11" s="53">
        <f t="shared" si="15"/>
        <v>3686.1887570714216</v>
      </c>
      <c r="BI11" s="53">
        <f t="shared" si="15"/>
        <v>3874.0763073542785</v>
      </c>
      <c r="BJ11" s="53">
        <f t="shared" si="15"/>
        <v>4061.9638576371353</v>
      </c>
      <c r="BK11" s="53">
        <f t="shared" si="15"/>
        <v>4249.8514079199922</v>
      </c>
      <c r="BL11" s="53">
        <f t="shared" si="15"/>
        <v>4437.7389582028491</v>
      </c>
      <c r="BM11" s="54">
        <f t="shared" si="15"/>
        <v>4625.6265084857059</v>
      </c>
      <c r="BN11" s="27"/>
      <c r="BO11" s="52">
        <f t="shared" si="34"/>
        <v>293605.04081311938</v>
      </c>
      <c r="BP11" s="53">
        <f t="shared" si="16"/>
        <v>287023.78442351165</v>
      </c>
      <c r="BQ11" s="53">
        <f t="shared" si="16"/>
        <v>280250.80364286638</v>
      </c>
      <c r="BR11" s="53">
        <f t="shared" si="16"/>
        <v>273280.51317865861</v>
      </c>
      <c r="BS11" s="53">
        <f t="shared" si="16"/>
        <v>266107.16502827482</v>
      </c>
      <c r="BT11" s="53">
        <f t="shared" si="16"/>
        <v>258724.8437389622</v>
      </c>
      <c r="BU11" s="53">
        <f t="shared" si="16"/>
        <v>251127.46152969036</v>
      </c>
      <c r="BV11" s="53">
        <f t="shared" si="16"/>
        <v>243308.75327090442</v>
      </c>
      <c r="BW11" s="53">
        <f t="shared" si="16"/>
        <v>235262.27131802827</v>
      </c>
      <c r="BX11" s="53">
        <f t="shared" si="16"/>
        <v>226981.38019445864</v>
      </c>
      <c r="BY11" s="53">
        <f t="shared" si="16"/>
        <v>218459.25111966432</v>
      </c>
      <c r="BZ11" s="53">
        <f t="shared" si="16"/>
        <v>209688.85637787849</v>
      </c>
      <c r="CA11" s="53">
        <f t="shared" si="16"/>
        <v>200662.96352274122</v>
      </c>
      <c r="CB11" s="53">
        <f t="shared" si="16"/>
        <v>191374.12941311134</v>
      </c>
      <c r="CC11" s="53">
        <f t="shared" si="16"/>
        <v>181814.69407513112</v>
      </c>
      <c r="CD11" s="53">
        <f t="shared" si="16"/>
        <v>171976.77438548053</v>
      </c>
      <c r="CE11" s="53">
        <f t="shared" si="16"/>
        <v>161852.25757061352</v>
      </c>
      <c r="CF11" s="53">
        <f t="shared" si="16"/>
        <v>151432.79451661435</v>
      </c>
      <c r="CG11" s="53">
        <f t="shared" si="16"/>
        <v>140709.79288415785</v>
      </c>
      <c r="CH11" s="53">
        <f t="shared" si="16"/>
        <v>129674.41002289474</v>
      </c>
      <c r="CI11" s="53">
        <f t="shared" si="16"/>
        <v>118317.54567942081</v>
      </c>
      <c r="CJ11" s="53">
        <f t="shared" si="16"/>
        <v>106629.83449281423</v>
      </c>
      <c r="CK11" s="53">
        <f t="shared" si="16"/>
        <v>94601.638271555072</v>
      </c>
      <c r="CL11" s="53">
        <f t="shared" si="16"/>
        <v>82223.03804545544</v>
      </c>
      <c r="CM11" s="53">
        <f t="shared" si="16"/>
        <v>69483.825886048813</v>
      </c>
      <c r="CN11" s="53">
        <f t="shared" si="16"/>
        <v>56373.496488691104</v>
      </c>
      <c r="CO11" s="53">
        <f t="shared" si="16"/>
        <v>42881.238509432616</v>
      </c>
      <c r="CP11" s="53">
        <f t="shared" si="16"/>
        <v>28995.925649516517</v>
      </c>
      <c r="CQ11" s="53">
        <f t="shared" si="16"/>
        <v>14706.107480152918</v>
      </c>
      <c r="CR11" s="54">
        <f t="shared" si="16"/>
        <v>5.8207660913467407E-11</v>
      </c>
      <c r="CS11" s="7"/>
    </row>
    <row r="12" spans="1:97" x14ac:dyDescent="0.25">
      <c r="A12">
        <v>6</v>
      </c>
      <c r="B12" s="9" t="s">
        <v>9</v>
      </c>
      <c r="C12" s="93">
        <f t="shared" si="17"/>
        <v>2.7499999999999997E-2</v>
      </c>
      <c r="D12" s="88">
        <v>2697</v>
      </c>
      <c r="E12" s="94">
        <f t="shared" si="18"/>
        <v>1686</v>
      </c>
      <c r="F12" s="94">
        <f t="shared" si="35"/>
        <v>387</v>
      </c>
      <c r="G12" s="94">
        <f t="shared" si="19"/>
        <v>1202.4000000000001</v>
      </c>
      <c r="H12" s="89">
        <f t="shared" si="2"/>
        <v>8.9899999999999997E-3</v>
      </c>
      <c r="I12" s="95">
        <f t="shared" si="20"/>
        <v>5.62E-3</v>
      </c>
      <c r="J12" s="97">
        <f t="shared" si="36"/>
        <v>1.2900000000000003E-3</v>
      </c>
      <c r="K12" s="91">
        <f t="shared" si="3"/>
        <v>1224.7235429965299</v>
      </c>
      <c r="L12" s="81">
        <f t="shared" si="4"/>
        <v>35.611184088676737</v>
      </c>
      <c r="M12" s="81">
        <f t="shared" si="5"/>
        <v>427.33420906412084</v>
      </c>
      <c r="N12" s="92">
        <f t="shared" si="6"/>
        <v>6.3112195157662168</v>
      </c>
      <c r="O12" s="44">
        <f t="shared" si="37"/>
        <v>0.15844798259700438</v>
      </c>
      <c r="P12" s="72">
        <f t="shared" si="38"/>
        <v>-4.1552017402995613E-2</v>
      </c>
      <c r="Q12" s="72">
        <f t="shared" si="39"/>
        <v>5.8447982597004393E-2</v>
      </c>
      <c r="R12" s="72">
        <f t="shared" si="40"/>
        <v>9.1781315930337726E-2</v>
      </c>
      <c r="S12" s="72">
        <f t="shared" si="41"/>
        <v>0.10844798259700439</v>
      </c>
      <c r="T12" s="72">
        <f t="shared" si="42"/>
        <v>0.11844798259700437</v>
      </c>
      <c r="U12" s="29">
        <f t="shared" si="43"/>
        <v>0.12511464926367108</v>
      </c>
      <c r="V12" s="99">
        <f t="shared" si="44"/>
        <v>-4.5510085865973826E-2</v>
      </c>
      <c r="W12" s="43">
        <f t="shared" si="45"/>
        <v>4.7101233991736269E-2</v>
      </c>
      <c r="X12" s="43">
        <f t="shared" si="46"/>
        <v>5.9412756957774482E-2</v>
      </c>
      <c r="Y12" s="43">
        <f t="shared" si="47"/>
        <v>5.9365524821979765E-2</v>
      </c>
      <c r="Z12" s="43">
        <f t="shared" si="48"/>
        <v>5.6605991198019012E-2</v>
      </c>
      <c r="AA12" s="45">
        <f t="shared" si="49"/>
        <v>5.3336011917884729E-2</v>
      </c>
      <c r="AB12" s="80">
        <f t="shared" si="8"/>
        <v>1249.0043178887106</v>
      </c>
      <c r="AC12" s="81">
        <f t="shared" si="9"/>
        <v>11.330409196496021</v>
      </c>
      <c r="AD12" s="81">
        <f t="shared" si="10"/>
        <v>135.96491035795225</v>
      </c>
      <c r="AE12" s="82">
        <f t="shared" si="11"/>
        <v>19.836000280511044</v>
      </c>
      <c r="AF12" s="82">
        <f t="shared" si="12"/>
        <v>9.2562943727293305</v>
      </c>
      <c r="AG12" s="83">
        <f t="shared" si="13"/>
        <v>-291.36929870616859</v>
      </c>
      <c r="AH12" s="19"/>
      <c r="AI12" s="151">
        <f t="shared" si="33"/>
        <v>-2697</v>
      </c>
      <c r="AJ12" s="53">
        <f t="shared" si="14"/>
        <v>-2269.6657909358792</v>
      </c>
      <c r="AK12" s="53">
        <f t="shared" si="15"/>
        <v>-1842.3315818717583</v>
      </c>
      <c r="AL12" s="53">
        <f t="shared" si="15"/>
        <v>-1414.9973728076375</v>
      </c>
      <c r="AM12" s="53">
        <f t="shared" si="15"/>
        <v>-987.66316374351663</v>
      </c>
      <c r="AN12" s="53">
        <f t="shared" si="15"/>
        <v>-560.32895467939579</v>
      </c>
      <c r="AO12" s="53">
        <f t="shared" si="15"/>
        <v>-132.99474561527495</v>
      </c>
      <c r="AP12" s="53">
        <f t="shared" si="15"/>
        <v>294.33946344884589</v>
      </c>
      <c r="AQ12" s="53">
        <f t="shared" si="15"/>
        <v>721.67367251296673</v>
      </c>
      <c r="AR12" s="53">
        <f t="shared" si="15"/>
        <v>1149.0078815770876</v>
      </c>
      <c r="AS12" s="53">
        <f t="shared" si="15"/>
        <v>1576.3420906412084</v>
      </c>
      <c r="AT12" s="53">
        <f t="shared" si="15"/>
        <v>2003.6762997053293</v>
      </c>
      <c r="AU12" s="53">
        <f t="shared" si="15"/>
        <v>2431.0105087694501</v>
      </c>
      <c r="AV12" s="53">
        <f t="shared" si="15"/>
        <v>2858.3447178335709</v>
      </c>
      <c r="AW12" s="53">
        <f t="shared" si="15"/>
        <v>3285.6789268976918</v>
      </c>
      <c r="AX12" s="53">
        <f t="shared" si="15"/>
        <v>3713.0131359618126</v>
      </c>
      <c r="AY12" s="53">
        <f t="shared" si="15"/>
        <v>4140.3473450259335</v>
      </c>
      <c r="AZ12" s="53">
        <f t="shared" si="15"/>
        <v>4567.6815540900543</v>
      </c>
      <c r="BA12" s="53">
        <f t="shared" si="15"/>
        <v>4995.0157631541751</v>
      </c>
      <c r="BB12" s="53">
        <f t="shared" si="15"/>
        <v>5422.349972218296</v>
      </c>
      <c r="BC12" s="53">
        <f t="shared" si="15"/>
        <v>5849.6841812824168</v>
      </c>
      <c r="BD12" s="53">
        <f t="shared" si="15"/>
        <v>6277.0183903465368</v>
      </c>
      <c r="BE12" s="53">
        <f t="shared" si="15"/>
        <v>6704.3525994106585</v>
      </c>
      <c r="BF12" s="53">
        <f t="shared" si="15"/>
        <v>7131.6868084747803</v>
      </c>
      <c r="BG12" s="53">
        <f t="shared" si="15"/>
        <v>7559.0210175389002</v>
      </c>
      <c r="BH12" s="53">
        <f t="shared" si="15"/>
        <v>7986.3552266030201</v>
      </c>
      <c r="BI12" s="53">
        <f t="shared" si="15"/>
        <v>8413.6894356671419</v>
      </c>
      <c r="BJ12" s="53">
        <f t="shared" si="15"/>
        <v>8841.0236447312636</v>
      </c>
      <c r="BK12" s="53">
        <f t="shared" si="15"/>
        <v>9268.3578537953836</v>
      </c>
      <c r="BL12" s="53">
        <f t="shared" si="15"/>
        <v>9695.6920628595035</v>
      </c>
      <c r="BM12" s="54">
        <f t="shared" si="15"/>
        <v>10123.026271923625</v>
      </c>
      <c r="BN12" s="27"/>
      <c r="BO12" s="52">
        <f t="shared" si="34"/>
        <v>293471.43851253914</v>
      </c>
      <c r="BP12" s="53">
        <f t="shared" si="16"/>
        <v>286761.06131409423</v>
      </c>
      <c r="BQ12" s="53">
        <f t="shared" si="16"/>
        <v>279863.80496874219</v>
      </c>
      <c r="BR12" s="53">
        <f t="shared" si="16"/>
        <v>272774.46502753557</v>
      </c>
      <c r="BS12" s="53">
        <f t="shared" si="16"/>
        <v>265487.69210139121</v>
      </c>
      <c r="BT12" s="53">
        <f t="shared" si="16"/>
        <v>257997.98782461297</v>
      </c>
      <c r="BU12" s="53">
        <f t="shared" si="16"/>
        <v>250299.70070600067</v>
      </c>
      <c r="BV12" s="53">
        <f t="shared" si="16"/>
        <v>242387.02186441561</v>
      </c>
      <c r="BW12" s="53">
        <f t="shared" si="16"/>
        <v>234253.98064558482</v>
      </c>
      <c r="BX12" s="53">
        <f t="shared" si="16"/>
        <v>225894.44011683634</v>
      </c>
      <c r="BY12" s="53">
        <f t="shared" si="16"/>
        <v>217302.09243636637</v>
      </c>
      <c r="BZ12" s="53">
        <f t="shared" si="16"/>
        <v>208470.45409354326</v>
      </c>
      <c r="CA12" s="53">
        <f t="shared" si="16"/>
        <v>199392.86101665831</v>
      </c>
      <c r="CB12" s="53">
        <f t="shared" si="16"/>
        <v>190062.46354443018</v>
      </c>
      <c r="CC12" s="53">
        <f t="shared" si="16"/>
        <v>180472.22125746979</v>
      </c>
      <c r="CD12" s="53">
        <f t="shared" si="16"/>
        <v>170614.89766580504</v>
      </c>
      <c r="CE12" s="53">
        <f t="shared" si="16"/>
        <v>160483.05474845704</v>
      </c>
      <c r="CF12" s="53">
        <f t="shared" si="16"/>
        <v>150069.0473409477</v>
      </c>
      <c r="CG12" s="53">
        <f t="shared" si="16"/>
        <v>139365.01736650275</v>
      </c>
      <c r="CH12" s="53">
        <f t="shared" si="16"/>
        <v>128362.88790659886</v>
      </c>
      <c r="CI12" s="53">
        <f t="shared" si="16"/>
        <v>117054.35710637926</v>
      </c>
      <c r="CJ12" s="53">
        <f t="shared" si="16"/>
        <v>105430.89191033962</v>
      </c>
      <c r="CK12" s="53">
        <f t="shared" si="16"/>
        <v>93483.721623557358</v>
      </c>
      <c r="CL12" s="53">
        <f t="shared" si="16"/>
        <v>81203.831293606112</v>
      </c>
      <c r="CM12" s="53">
        <f t="shared" si="16"/>
        <v>68581.954908160784</v>
      </c>
      <c r="CN12" s="53">
        <f t="shared" si="16"/>
        <v>55608.56840316148</v>
      </c>
      <c r="CO12" s="53">
        <f t="shared" si="16"/>
        <v>42273.882476259052</v>
      </c>
      <c r="CP12" s="53">
        <f t="shared" si="16"/>
        <v>28567.835200121335</v>
      </c>
      <c r="CQ12" s="53">
        <f t="shared" si="16"/>
        <v>14480.084430024028</v>
      </c>
      <c r="CR12" s="54">
        <f t="shared" si="16"/>
        <v>0</v>
      </c>
      <c r="CS12" s="7"/>
    </row>
    <row r="13" spans="1:97" x14ac:dyDescent="0.25">
      <c r="A13">
        <v>7</v>
      </c>
      <c r="B13" s="21">
        <v>30</v>
      </c>
      <c r="C13" s="93">
        <f t="shared" si="17"/>
        <v>2.6249999999999996E-2</v>
      </c>
      <c r="D13" s="88">
        <v>4731</v>
      </c>
      <c r="E13" s="94">
        <f t="shared" si="18"/>
        <v>2034</v>
      </c>
      <c r="F13" s="94">
        <f t="shared" si="35"/>
        <v>348</v>
      </c>
      <c r="G13" s="94">
        <f t="shared" si="19"/>
        <v>1341</v>
      </c>
      <c r="H13" s="89">
        <f t="shared" si="2"/>
        <v>1.5769999999999999E-2</v>
      </c>
      <c r="I13" s="95">
        <f t="shared" si="20"/>
        <v>6.7799999999999996E-3</v>
      </c>
      <c r="J13" s="97">
        <f t="shared" si="36"/>
        <v>1.1599999999999996E-3</v>
      </c>
      <c r="K13" s="91">
        <f t="shared" si="3"/>
        <v>1204.9515931267133</v>
      </c>
      <c r="L13" s="81">
        <f t="shared" si="4"/>
        <v>55.383133958493318</v>
      </c>
      <c r="M13" s="81">
        <f t="shared" si="5"/>
        <v>664.59760750191981</v>
      </c>
      <c r="N13" s="92">
        <f t="shared" si="6"/>
        <v>7.1185931857064855</v>
      </c>
      <c r="O13" s="44">
        <f t="shared" si="37"/>
        <v>0.14047719456815044</v>
      </c>
      <c r="P13" s="72">
        <f t="shared" si="38"/>
        <v>-5.952280543184954E-2</v>
      </c>
      <c r="Q13" s="72">
        <f t="shared" si="39"/>
        <v>4.0477194568150458E-2</v>
      </c>
      <c r="R13" s="72">
        <f t="shared" si="40"/>
        <v>7.3810527901483777E-2</v>
      </c>
      <c r="S13" s="72">
        <f t="shared" si="41"/>
        <v>9.0477194568150454E-2</v>
      </c>
      <c r="T13" s="72">
        <f t="shared" si="42"/>
        <v>0.10047719456815046</v>
      </c>
      <c r="U13" s="29">
        <f t="shared" si="43"/>
        <v>0.10714386123481712</v>
      </c>
      <c r="V13" s="99">
        <f t="shared" si="44"/>
        <v>-6.8216177620707419E-2</v>
      </c>
      <c r="W13" s="43">
        <f t="shared" si="45"/>
        <v>3.4571671746304267E-2</v>
      </c>
      <c r="X13" s="43">
        <f t="shared" si="46"/>
        <v>5.0944557923177092E-2</v>
      </c>
      <c r="Y13" s="43">
        <f t="shared" si="47"/>
        <v>5.3008291928177576E-2</v>
      </c>
      <c r="Z13" s="43">
        <f t="shared" si="48"/>
        <v>5.1530401459165542E-2</v>
      </c>
      <c r="AA13" s="45">
        <f t="shared" si="49"/>
        <v>4.9117752648988988E-2</v>
      </c>
      <c r="AB13" s="80">
        <f t="shared" si="8"/>
        <v>1240.459248439073</v>
      </c>
      <c r="AC13" s="81">
        <f t="shared" si="9"/>
        <v>19.875478646133615</v>
      </c>
      <c r="AD13" s="81">
        <f t="shared" si="10"/>
        <v>238.50574375360338</v>
      </c>
      <c r="AE13" s="82">
        <f t="shared" si="11"/>
        <v>19.836000280511161</v>
      </c>
      <c r="AF13" s="82">
        <f t="shared" si="12"/>
        <v>11.1032394713702</v>
      </c>
      <c r="AG13" s="83">
        <f t="shared" si="13"/>
        <v>-426.09186374831643</v>
      </c>
      <c r="AH13" s="19"/>
      <c r="AI13" s="151">
        <f t="shared" si="33"/>
        <v>-4731</v>
      </c>
      <c r="AJ13" s="53">
        <f t="shared" si="14"/>
        <v>-4066.4023924980802</v>
      </c>
      <c r="AK13" s="53">
        <f t="shared" si="15"/>
        <v>-3401.8047849961604</v>
      </c>
      <c r="AL13" s="53">
        <f t="shared" si="15"/>
        <v>-2737.2071774942406</v>
      </c>
      <c r="AM13" s="53">
        <f t="shared" si="15"/>
        <v>-2072.6095699923208</v>
      </c>
      <c r="AN13" s="53">
        <f t="shared" si="15"/>
        <v>-1408.0119624904009</v>
      </c>
      <c r="AO13" s="53">
        <f t="shared" si="15"/>
        <v>-743.41435498848114</v>
      </c>
      <c r="AP13" s="53">
        <f t="shared" si="15"/>
        <v>-78.816747486561326</v>
      </c>
      <c r="AQ13" s="53">
        <f t="shared" si="15"/>
        <v>585.78086001535848</v>
      </c>
      <c r="AR13" s="53">
        <f t="shared" si="15"/>
        <v>1250.3784675172783</v>
      </c>
      <c r="AS13" s="53">
        <f t="shared" si="15"/>
        <v>1914.9760750191981</v>
      </c>
      <c r="AT13" s="53">
        <f t="shared" si="15"/>
        <v>2579.5736825211179</v>
      </c>
      <c r="AU13" s="53">
        <f t="shared" si="15"/>
        <v>3244.1712900230377</v>
      </c>
      <c r="AV13" s="53">
        <f t="shared" si="15"/>
        <v>3908.7688975249584</v>
      </c>
      <c r="AW13" s="53">
        <f t="shared" si="15"/>
        <v>4573.3665050268773</v>
      </c>
      <c r="AX13" s="53">
        <f t="shared" si="15"/>
        <v>5237.9641125287962</v>
      </c>
      <c r="AY13" s="53">
        <f t="shared" si="15"/>
        <v>5902.561720030717</v>
      </c>
      <c r="AZ13" s="53">
        <f t="shared" si="15"/>
        <v>6567.1593275326377</v>
      </c>
      <c r="BA13" s="53">
        <f t="shared" si="15"/>
        <v>7231.7569350345566</v>
      </c>
      <c r="BB13" s="53">
        <f t="shared" si="15"/>
        <v>7896.3545425364755</v>
      </c>
      <c r="BC13" s="53">
        <f t="shared" si="15"/>
        <v>8560.9521500383962</v>
      </c>
      <c r="BD13" s="53">
        <f t="shared" si="15"/>
        <v>9225.5497575403169</v>
      </c>
      <c r="BE13" s="53">
        <f t="shared" si="15"/>
        <v>9890.1473650422358</v>
      </c>
      <c r="BF13" s="53">
        <f t="shared" si="15"/>
        <v>10554.744972544155</v>
      </c>
      <c r="BG13" s="53">
        <f t="shared" si="15"/>
        <v>11219.342580046075</v>
      </c>
      <c r="BH13" s="53">
        <f t="shared" si="15"/>
        <v>11883.940187547996</v>
      </c>
      <c r="BI13" s="53">
        <f t="shared" si="15"/>
        <v>12548.537795049917</v>
      </c>
      <c r="BJ13" s="53">
        <f t="shared" si="15"/>
        <v>13213.135402551834</v>
      </c>
      <c r="BK13" s="53">
        <f t="shared" si="15"/>
        <v>13877.733010053755</v>
      </c>
      <c r="BL13" s="53">
        <f t="shared" si="15"/>
        <v>14542.330617555675</v>
      </c>
      <c r="BM13" s="54">
        <f t="shared" si="15"/>
        <v>15206.928225057592</v>
      </c>
      <c r="BN13" s="27"/>
      <c r="BO13" s="52">
        <f t="shared" si="34"/>
        <v>293335.78159990965</v>
      </c>
      <c r="BP13" s="53">
        <f t="shared" si="16"/>
        <v>286494.50734874123</v>
      </c>
      <c r="BQ13" s="53">
        <f t="shared" si="16"/>
        <v>279471.47320282157</v>
      </c>
      <c r="BR13" s="53">
        <f t="shared" si="16"/>
        <v>272261.8501408124</v>
      </c>
      <c r="BS13" s="53">
        <f t="shared" si="16"/>
        <v>264860.6808432868</v>
      </c>
      <c r="BT13" s="53">
        <f t="shared" si="16"/>
        <v>257262.87628408839</v>
      </c>
      <c r="BU13" s="53">
        <f t="shared" si="16"/>
        <v>249463.21223112912</v>
      </c>
      <c r="BV13" s="53">
        <f t="shared" si="16"/>
        <v>241456.32565421989</v>
      </c>
      <c r="BW13" s="53">
        <f t="shared" si="16"/>
        <v>233236.71103746409</v>
      </c>
      <c r="BX13" s="53">
        <f t="shared" si="16"/>
        <v>224798.71659367805</v>
      </c>
      <c r="BY13" s="53">
        <f t="shared" si="16"/>
        <v>216136.54037823563</v>
      </c>
      <c r="BZ13" s="53">
        <f t="shared" si="16"/>
        <v>207244.22629966534</v>
      </c>
      <c r="CA13" s="53">
        <f t="shared" si="16"/>
        <v>198115.66002425627</v>
      </c>
      <c r="CB13" s="53">
        <f t="shared" si="16"/>
        <v>188744.56477185659</v>
      </c>
      <c r="CC13" s="53">
        <f t="shared" si="16"/>
        <v>179124.49699997506</v>
      </c>
      <c r="CD13" s="53">
        <f t="shared" si="16"/>
        <v>169248.84197321656</v>
      </c>
      <c r="CE13" s="53">
        <f t="shared" si="16"/>
        <v>159110.80921500604</v>
      </c>
      <c r="CF13" s="53">
        <f t="shared" si="16"/>
        <v>148703.42783847309</v>
      </c>
      <c r="CG13" s="53">
        <f t="shared" si="16"/>
        <v>138019.54175328722</v>
      </c>
      <c r="CH13" s="53">
        <f t="shared" si="16"/>
        <v>127051.80474514706</v>
      </c>
      <c r="CI13" s="53">
        <f t="shared" si="16"/>
        <v>115792.67542454146</v>
      </c>
      <c r="CJ13" s="53">
        <f t="shared" si="16"/>
        <v>104234.41204130795</v>
      </c>
      <c r="CK13" s="53">
        <f t="shared" si="16"/>
        <v>92369.06716142426</v>
      </c>
      <c r="CL13" s="53">
        <f t="shared" si="16"/>
        <v>80188.482202371611</v>
      </c>
      <c r="CM13" s="53">
        <f t="shared" si="16"/>
        <v>67684.281823313388</v>
      </c>
      <c r="CN13" s="53">
        <f t="shared" si="16"/>
        <v>54847.868166230619</v>
      </c>
      <c r="CO13" s="53">
        <f t="shared" si="16"/>
        <v>41670.414944055752</v>
      </c>
      <c r="CP13" s="53">
        <f t="shared" si="16"/>
        <v>28142.861371738836</v>
      </c>
      <c r="CQ13" s="53">
        <f t="shared" si="16"/>
        <v>14255.905936073745</v>
      </c>
      <c r="CR13" s="54">
        <f t="shared" si="16"/>
        <v>5.8207660913467407E-11</v>
      </c>
      <c r="CS13" s="7"/>
    </row>
    <row r="14" spans="1:97" x14ac:dyDescent="0.25">
      <c r="A14">
        <v>8</v>
      </c>
      <c r="B14" s="13"/>
      <c r="C14" s="93">
        <f t="shared" si="17"/>
        <v>2.4999999999999994E-2</v>
      </c>
      <c r="D14" s="88">
        <v>6657</v>
      </c>
      <c r="E14" s="94">
        <f t="shared" si="18"/>
        <v>1926</v>
      </c>
      <c r="F14" s="94">
        <f t="shared" si="35"/>
        <v>-108</v>
      </c>
      <c r="G14" s="94">
        <f t="shared" si="19"/>
        <v>1424.5714285714287</v>
      </c>
      <c r="H14" s="89">
        <f t="shared" si="2"/>
        <v>2.2190000000000001E-2</v>
      </c>
      <c r="I14" s="95">
        <f t="shared" si="20"/>
        <v>6.4200000000000004E-3</v>
      </c>
      <c r="J14" s="97">
        <f t="shared" si="36"/>
        <v>-3.5999999999999921E-4</v>
      </c>
      <c r="K14" s="91">
        <f t="shared" si="3"/>
        <v>1185.3626964531963</v>
      </c>
      <c r="L14" s="81">
        <f t="shared" si="4"/>
        <v>74.972030632010274</v>
      </c>
      <c r="M14" s="81">
        <f t="shared" si="5"/>
        <v>899.66436758412328</v>
      </c>
      <c r="N14" s="92">
        <f t="shared" si="6"/>
        <v>7.3994260969522463</v>
      </c>
      <c r="O14" s="44">
        <f t="shared" si="37"/>
        <v>0.13514561628122626</v>
      </c>
      <c r="P14" s="72">
        <f t="shared" si="38"/>
        <v>-6.4854383718773723E-2</v>
      </c>
      <c r="Q14" s="72">
        <f t="shared" si="39"/>
        <v>3.5145616281226269E-2</v>
      </c>
      <c r="R14" s="72">
        <f t="shared" si="40"/>
        <v>6.8478949614559609E-2</v>
      </c>
      <c r="S14" s="72">
        <f t="shared" si="41"/>
        <v>8.5145616281226272E-2</v>
      </c>
      <c r="T14" s="72">
        <f t="shared" si="42"/>
        <v>9.5145616281226253E-2</v>
      </c>
      <c r="U14" s="29">
        <f t="shared" si="43"/>
        <v>0.10181228294789293</v>
      </c>
      <c r="V14" s="99">
        <f t="shared" si="44"/>
        <v>-7.5398926198994798E-2</v>
      </c>
      <c r="W14" s="43">
        <f t="shared" si="45"/>
        <v>3.0576407892062507E-2</v>
      </c>
      <c r="X14" s="43">
        <f t="shared" si="46"/>
        <v>4.823715219104252E-2</v>
      </c>
      <c r="Y14" s="43">
        <f t="shared" si="47"/>
        <v>5.0973094372396943E-2</v>
      </c>
      <c r="Z14" s="43">
        <f t="shared" si="48"/>
        <v>4.9904214040908501E-2</v>
      </c>
      <c r="AA14" s="45">
        <f t="shared" si="49"/>
        <v>4.7765531410491446E-2</v>
      </c>
      <c r="AB14" s="80">
        <f t="shared" si="8"/>
        <v>1232.3678994911859</v>
      </c>
      <c r="AC14" s="81">
        <f t="shared" si="9"/>
        <v>27.966827594020742</v>
      </c>
      <c r="AD14" s="81">
        <f t="shared" si="10"/>
        <v>335.60193112824891</v>
      </c>
      <c r="AE14" s="82">
        <f t="shared" si="11"/>
        <v>19.836000280511065</v>
      </c>
      <c r="AF14" s="82">
        <f t="shared" si="12"/>
        <v>11.801884986044033</v>
      </c>
      <c r="AG14" s="83">
        <f t="shared" si="13"/>
        <v>-564.06243645587438</v>
      </c>
      <c r="AH14" s="19"/>
      <c r="AI14" s="151">
        <f t="shared" si="33"/>
        <v>-6657</v>
      </c>
      <c r="AJ14" s="53">
        <f t="shared" si="14"/>
        <v>-5757.3356324158767</v>
      </c>
      <c r="AK14" s="53">
        <f t="shared" si="15"/>
        <v>-4857.6712648317534</v>
      </c>
      <c r="AL14" s="53">
        <f t="shared" si="15"/>
        <v>-3958.0068972476301</v>
      </c>
      <c r="AM14" s="53">
        <f t="shared" si="15"/>
        <v>-3058.3425296635069</v>
      </c>
      <c r="AN14" s="53">
        <f t="shared" si="15"/>
        <v>-2158.6781620793836</v>
      </c>
      <c r="AO14" s="53">
        <f t="shared" si="15"/>
        <v>-1259.0137944952603</v>
      </c>
      <c r="AP14" s="53">
        <f t="shared" si="15"/>
        <v>-359.34942691113702</v>
      </c>
      <c r="AQ14" s="53">
        <f t="shared" si="15"/>
        <v>540.31494067298627</v>
      </c>
      <c r="AR14" s="53">
        <f t="shared" si="15"/>
        <v>1439.9793082571096</v>
      </c>
      <c r="AS14" s="53">
        <f t="shared" si="15"/>
        <v>2339.6436758412328</v>
      </c>
      <c r="AT14" s="53">
        <f t="shared" si="15"/>
        <v>3239.308043425357</v>
      </c>
      <c r="AU14" s="53">
        <f t="shared" si="15"/>
        <v>4138.9724110094794</v>
      </c>
      <c r="AV14" s="53">
        <f t="shared" si="15"/>
        <v>5038.6367785936018</v>
      </c>
      <c r="AW14" s="53">
        <f t="shared" si="15"/>
        <v>5938.301146177726</v>
      </c>
      <c r="AX14" s="53">
        <f t="shared" si="15"/>
        <v>6837.9655137618502</v>
      </c>
      <c r="AY14" s="53">
        <f t="shared" si="15"/>
        <v>7737.6298813459725</v>
      </c>
      <c r="AZ14" s="53">
        <f t="shared" si="15"/>
        <v>8637.2942489300949</v>
      </c>
      <c r="BA14" s="53">
        <f t="shared" si="15"/>
        <v>9536.9586165142191</v>
      </c>
      <c r="BB14" s="53">
        <f t="shared" si="15"/>
        <v>10436.622984098343</v>
      </c>
      <c r="BC14" s="53">
        <f t="shared" si="15"/>
        <v>11336.287351682466</v>
      </c>
      <c r="BD14" s="53">
        <f t="shared" si="15"/>
        <v>12235.951719266588</v>
      </c>
      <c r="BE14" s="53">
        <f t="shared" si="15"/>
        <v>13135.616086850714</v>
      </c>
      <c r="BF14" s="53">
        <f t="shared" si="15"/>
        <v>14035.280454434836</v>
      </c>
      <c r="BG14" s="53">
        <f t="shared" si="15"/>
        <v>14934.944822018959</v>
      </c>
      <c r="BH14" s="53">
        <f t="shared" si="15"/>
        <v>15834.609189603081</v>
      </c>
      <c r="BI14" s="53">
        <f t="shared" si="15"/>
        <v>16734.273557187204</v>
      </c>
      <c r="BJ14" s="53">
        <f t="shared" si="15"/>
        <v>17633.93792477133</v>
      </c>
      <c r="BK14" s="53">
        <f t="shared" si="15"/>
        <v>18533.602292355452</v>
      </c>
      <c r="BL14" s="53">
        <f t="shared" si="15"/>
        <v>19433.266659939574</v>
      </c>
      <c r="BM14" s="54">
        <f t="shared" si="15"/>
        <v>20332.9310275237</v>
      </c>
      <c r="BN14" s="27"/>
      <c r="BO14" s="52">
        <f t="shared" si="34"/>
        <v>293198.06018673774</v>
      </c>
      <c r="BP14" s="53">
        <f t="shared" si="16"/>
        <v>286224.10981110489</v>
      </c>
      <c r="BQ14" s="53">
        <f t="shared" si="16"/>
        <v>279073.79899139429</v>
      </c>
      <c r="BR14" s="53">
        <f t="shared" si="16"/>
        <v>271742.66784410225</v>
      </c>
      <c r="BS14" s="53">
        <f t="shared" si="16"/>
        <v>264226.14370215306</v>
      </c>
      <c r="BT14" s="53">
        <f t="shared" si="16"/>
        <v>256519.53826277636</v>
      </c>
      <c r="BU14" s="53">
        <f t="shared" si="16"/>
        <v>248618.0446632588</v>
      </c>
      <c r="BV14" s="53">
        <f t="shared" si="16"/>
        <v>240516.73448274611</v>
      </c>
      <c r="BW14" s="53">
        <f t="shared" si="16"/>
        <v>232210.55466822523</v>
      </c>
      <c r="BX14" s="53">
        <f t="shared" si="16"/>
        <v>223694.32438276941</v>
      </c>
      <c r="BY14" s="53">
        <f t="shared" si="16"/>
        <v>214962.73177408002</v>
      </c>
      <c r="BZ14" s="53">
        <f t="shared" si="16"/>
        <v>206010.33066131023</v>
      </c>
      <c r="CA14" s="53">
        <f t="shared" si="16"/>
        <v>196831.53713810295</v>
      </c>
      <c r="CB14" s="53">
        <f t="shared" si="16"/>
        <v>187420.62608972564</v>
      </c>
      <c r="CC14" s="53">
        <f t="shared" si="16"/>
        <v>177771.72762212786</v>
      </c>
      <c r="CD14" s="53">
        <f t="shared" si="16"/>
        <v>167878.82340069607</v>
      </c>
      <c r="CE14" s="53">
        <f t="shared" si="16"/>
        <v>157735.74289642079</v>
      </c>
      <c r="CF14" s="53">
        <f t="shared" si="16"/>
        <v>147336.1595371351</v>
      </c>
      <c r="CG14" s="53">
        <f t="shared" si="16"/>
        <v>136673.58676142409</v>
      </c>
      <c r="CH14" s="53">
        <f t="shared" si="16"/>
        <v>125741.37397274334</v>
      </c>
      <c r="CI14" s="53">
        <f t="shared" si="16"/>
        <v>114532.70239122375</v>
      </c>
      <c r="CJ14" s="53">
        <f t="shared" si="16"/>
        <v>103040.58080057518</v>
      </c>
      <c r="CK14" s="53">
        <f t="shared" si="16"/>
        <v>91257.841187434678</v>
      </c>
      <c r="CL14" s="53">
        <f t="shared" si="16"/>
        <v>79177.134270442068</v>
      </c>
      <c r="CM14" s="53">
        <f t="shared" si="16"/>
        <v>66790.924916251359</v>
      </c>
      <c r="CN14" s="53">
        <f t="shared" si="16"/>
        <v>54091.487439621182</v>
      </c>
      <c r="CO14" s="53">
        <f t="shared" si="16"/>
        <v>41070.900784651283</v>
      </c>
      <c r="CP14" s="53">
        <f t="shared" si="16"/>
        <v>27721.043584159983</v>
      </c>
      <c r="CQ14" s="53">
        <f t="shared" si="16"/>
        <v>14033.589094121009</v>
      </c>
      <c r="CR14" s="54">
        <f t="shared" si="16"/>
        <v>0</v>
      </c>
      <c r="CS14" s="7"/>
    </row>
    <row r="15" spans="1:97" x14ac:dyDescent="0.25">
      <c r="A15">
        <v>9</v>
      </c>
      <c r="B15" s="9" t="s">
        <v>17</v>
      </c>
      <c r="C15" s="93">
        <f t="shared" si="17"/>
        <v>2.3749999999999993E-2</v>
      </c>
      <c r="D15" s="88">
        <v>12414</v>
      </c>
      <c r="E15" s="94">
        <f t="shared" si="18"/>
        <v>5757</v>
      </c>
      <c r="F15" s="94">
        <f t="shared" si="35"/>
        <v>3831</v>
      </c>
      <c r="G15" s="94">
        <f t="shared" si="19"/>
        <v>1966.125</v>
      </c>
      <c r="H15" s="89">
        <f t="shared" si="2"/>
        <v>4.138E-2</v>
      </c>
      <c r="I15" s="95">
        <f t="shared" si="20"/>
        <v>1.9189999999999999E-2</v>
      </c>
      <c r="J15" s="97">
        <f t="shared" si="36"/>
        <v>1.2769999999999998E-2</v>
      </c>
      <c r="K15" s="91">
        <f t="shared" si="3"/>
        <v>1165.9579249702306</v>
      </c>
      <c r="L15" s="81">
        <f t="shared" si="4"/>
        <v>94.376802114976044</v>
      </c>
      <c r="M15" s="81">
        <f t="shared" si="5"/>
        <v>1132.5216253797125</v>
      </c>
      <c r="N15" s="92">
        <f t="shared" si="6"/>
        <v>10.96138009359232</v>
      </c>
      <c r="O15" s="44">
        <f t="shared" si="37"/>
        <v>9.1229388221339816E-2</v>
      </c>
      <c r="P15" s="72">
        <f t="shared" si="38"/>
        <v>-0.10877061177866018</v>
      </c>
      <c r="Q15" s="72">
        <f t="shared" si="39"/>
        <v>-8.7706117786601808E-3</v>
      </c>
      <c r="R15" s="72">
        <f t="shared" si="40"/>
        <v>2.4562721554673157E-2</v>
      </c>
      <c r="S15" s="72">
        <f t="shared" si="41"/>
        <v>4.122938822133982E-2</v>
      </c>
      <c r="T15" s="72">
        <f t="shared" si="42"/>
        <v>5.1229388221339815E-2</v>
      </c>
      <c r="U15" s="29">
        <f t="shared" si="43"/>
        <v>5.789605488800649E-2</v>
      </c>
      <c r="V15" s="99">
        <f t="shared" si="44"/>
        <v>-0.14528573289617808</v>
      </c>
      <c r="W15" s="43">
        <f t="shared" si="45"/>
        <v>-9.1373088996353768E-3</v>
      </c>
      <c r="X15" s="43">
        <f t="shared" si="46"/>
        <v>2.1131643894029883E-2</v>
      </c>
      <c r="Y15" s="43">
        <f t="shared" si="47"/>
        <v>3.052430215821067E-2</v>
      </c>
      <c r="Z15" s="43">
        <f t="shared" si="48"/>
        <v>3.3529770472142006E-2</v>
      </c>
      <c r="AA15" s="45">
        <f t="shared" si="49"/>
        <v>3.413015103340955E-2</v>
      </c>
      <c r="AB15" s="80">
        <f t="shared" si="8"/>
        <v>1208.1820760784208</v>
      </c>
      <c r="AC15" s="81">
        <f t="shared" si="9"/>
        <v>52.152651006785845</v>
      </c>
      <c r="AD15" s="81">
        <f t="shared" si="10"/>
        <v>625.83181208143014</v>
      </c>
      <c r="AE15" s="82">
        <f t="shared" si="11"/>
        <v>19.836000280511072</v>
      </c>
      <c r="AF15" s="82">
        <f t="shared" si="12"/>
        <v>24.500196519032883</v>
      </c>
      <c r="AG15" s="83">
        <f t="shared" si="13"/>
        <v>-506.68981329828239</v>
      </c>
      <c r="AH15" s="19"/>
      <c r="AI15" s="151">
        <f t="shared" si="33"/>
        <v>-12414</v>
      </c>
      <c r="AJ15" s="53">
        <f t="shared" si="14"/>
        <v>-11281.478374620288</v>
      </c>
      <c r="AK15" s="53">
        <f t="shared" si="15"/>
        <v>-10148.956749240575</v>
      </c>
      <c r="AL15" s="53">
        <f t="shared" si="15"/>
        <v>-9016.4351238608615</v>
      </c>
      <c r="AM15" s="53">
        <f t="shared" si="15"/>
        <v>-7883.9134984811499</v>
      </c>
      <c r="AN15" s="53">
        <f t="shared" si="15"/>
        <v>-6751.3918731014373</v>
      </c>
      <c r="AO15" s="53">
        <f t="shared" si="15"/>
        <v>-5618.8702477217248</v>
      </c>
      <c r="AP15" s="53">
        <f t="shared" si="15"/>
        <v>-4486.3486223420123</v>
      </c>
      <c r="AQ15" s="53">
        <f t="shared" si="15"/>
        <v>-3353.8269969622997</v>
      </c>
      <c r="AR15" s="53">
        <f t="shared" si="15"/>
        <v>-2221.3053715825881</v>
      </c>
      <c r="AS15" s="53">
        <f t="shared" si="15"/>
        <v>-1088.7837462028747</v>
      </c>
      <c r="AT15" s="53">
        <f t="shared" si="15"/>
        <v>43.73787917683876</v>
      </c>
      <c r="AU15" s="53">
        <f t="shared" si="15"/>
        <v>1176.2595045565504</v>
      </c>
      <c r="AV15" s="53">
        <f t="shared" si="15"/>
        <v>2308.781129936262</v>
      </c>
      <c r="AW15" s="53">
        <f t="shared" si="15"/>
        <v>3441.3027553159754</v>
      </c>
      <c r="AX15" s="53">
        <f t="shared" si="15"/>
        <v>4573.8243806956889</v>
      </c>
      <c r="AY15" s="53">
        <f t="shared" si="15"/>
        <v>5706.3460060754005</v>
      </c>
      <c r="AZ15" s="53">
        <f t="shared" si="15"/>
        <v>6838.8676314551121</v>
      </c>
      <c r="BA15" s="53">
        <f t="shared" si="15"/>
        <v>7971.3892568348238</v>
      </c>
      <c r="BB15" s="53">
        <f t="shared" si="15"/>
        <v>9103.910882214539</v>
      </c>
      <c r="BC15" s="53">
        <f t="shared" si="15"/>
        <v>10236.432507594251</v>
      </c>
      <c r="BD15" s="53">
        <f t="shared" si="15"/>
        <v>11368.954132973962</v>
      </c>
      <c r="BE15" s="53">
        <f t="shared" si="15"/>
        <v>12501.475758353678</v>
      </c>
      <c r="BF15" s="53">
        <f t="shared" si="15"/>
        <v>13633.997383733389</v>
      </c>
      <c r="BG15" s="53">
        <f t="shared" si="15"/>
        <v>14766.519009113101</v>
      </c>
      <c r="BH15" s="53">
        <f t="shared" si="15"/>
        <v>15899.040634492812</v>
      </c>
      <c r="BI15" s="53">
        <f t="shared" si="15"/>
        <v>17031.562259872524</v>
      </c>
      <c r="BJ15" s="53">
        <f t="shared" si="15"/>
        <v>18164.083885252239</v>
      </c>
      <c r="BK15" s="53">
        <f t="shared" si="15"/>
        <v>19296.605510631951</v>
      </c>
      <c r="BL15" s="53">
        <f t="shared" si="15"/>
        <v>20429.127136011666</v>
      </c>
      <c r="BM15" s="54">
        <f t="shared" si="15"/>
        <v>21561.648761391378</v>
      </c>
      <c r="BN15" s="27"/>
      <c r="BO15" s="52">
        <f t="shared" si="34"/>
        <v>293058.26493018738</v>
      </c>
      <c r="BP15" s="53">
        <f t="shared" si="16"/>
        <v>285949.85712258716</v>
      </c>
      <c r="BQ15" s="53">
        <f t="shared" si="16"/>
        <v>278670.7747244577</v>
      </c>
      <c r="BR15" s="53">
        <f t="shared" si="16"/>
        <v>271216.91979760502</v>
      </c>
      <c r="BS15" s="53">
        <f t="shared" si="16"/>
        <v>263584.09601134824</v>
      </c>
      <c r="BT15" s="53">
        <f t="shared" si="16"/>
        <v>255768.00628009194</v>
      </c>
      <c r="BU15" s="53">
        <f t="shared" si="16"/>
        <v>247764.25034417643</v>
      </c>
      <c r="BV15" s="53">
        <f t="shared" si="16"/>
        <v>239568.32229264334</v>
      </c>
      <c r="BW15" s="53">
        <f t="shared" si="16"/>
        <v>231175.60802652259</v>
      </c>
      <c r="BX15" s="53">
        <f t="shared" si="16"/>
        <v>222581.38266121194</v>
      </c>
      <c r="BY15" s="53">
        <f t="shared" si="16"/>
        <v>213780.80786648713</v>
      </c>
      <c r="BZ15" s="53">
        <f t="shared" si="16"/>
        <v>204768.92914264539</v>
      </c>
      <c r="CA15" s="53">
        <f t="shared" si="16"/>
        <v>195540.67303124754</v>
      </c>
      <c r="CB15" s="53">
        <f t="shared" si="16"/>
        <v>186090.8442588906</v>
      </c>
      <c r="CC15" s="53">
        <f t="shared" si="16"/>
        <v>176414.12281240072</v>
      </c>
      <c r="CD15" s="53">
        <f t="shared" si="16"/>
        <v>166505.06094380113</v>
      </c>
      <c r="CE15" s="53">
        <f t="shared" si="16"/>
        <v>156358.08010336861</v>
      </c>
      <c r="CF15" s="53">
        <f t="shared" si="16"/>
        <v>145967.46779905222</v>
      </c>
      <c r="CG15" s="53">
        <f t="shared" si="16"/>
        <v>135327.37438048521</v>
      </c>
      <c r="CH15" s="53">
        <f t="shared" si="16"/>
        <v>124431.80974578095</v>
      </c>
      <c r="CI15" s="53">
        <f t="shared" si="16"/>
        <v>113274.63996925775</v>
      </c>
      <c r="CJ15" s="53">
        <f t="shared" si="16"/>
        <v>101849.58384819506</v>
      </c>
      <c r="CK15" s="53">
        <f t="shared" si="16"/>
        <v>90150.209366675961</v>
      </c>
      <c r="CL15" s="53">
        <f t="shared" si="16"/>
        <v>78169.930074525677</v>
      </c>
      <c r="CM15" s="53">
        <f t="shared" si="16"/>
        <v>65902.001379308291</v>
      </c>
      <c r="CN15" s="53">
        <f t="shared" si="16"/>
        <v>53339.516749292059</v>
      </c>
      <c r="CO15" s="53">
        <f t="shared" si="16"/>
        <v>40475.403825248184</v>
      </c>
      <c r="CP15" s="53">
        <f t="shared" si="16"/>
        <v>27302.420438892674</v>
      </c>
      <c r="CQ15" s="53">
        <f t="shared" si="16"/>
        <v>13813.15053572919</v>
      </c>
      <c r="CR15" s="54">
        <f t="shared" si="16"/>
        <v>0</v>
      </c>
      <c r="CS15" s="7"/>
    </row>
    <row r="16" spans="1:97" x14ac:dyDescent="0.25">
      <c r="A16">
        <v>10</v>
      </c>
      <c r="B16" s="148">
        <v>2.9722999999999999E-2</v>
      </c>
      <c r="C16" s="93">
        <f t="shared" si="17"/>
        <v>2.2499999999999992E-2</v>
      </c>
      <c r="D16" s="88"/>
      <c r="E16" s="94" t="str">
        <f>IF(D16="", "", D16-D15)</f>
        <v/>
      </c>
      <c r="F16" s="94" t="str">
        <f>IF(D16="", "", E16-E15)</f>
        <v/>
      </c>
      <c r="G16" s="94" t="str">
        <f>IF(D16="", "", (D16-$D$7)/A15)</f>
        <v/>
      </c>
      <c r="H16" s="89" t="str">
        <f>IF(D16="", "", D16/$B$7)</f>
        <v/>
      </c>
      <c r="I16" s="95" t="str">
        <f>IF(D16="", "", E16/$B$7)</f>
        <v/>
      </c>
      <c r="J16" s="97" t="str">
        <f>IF(D16="", "", I16-I15)</f>
        <v/>
      </c>
      <c r="K16" s="91" t="str">
        <f>IF(D16="", "", -PMT(C16/12, $B$13*12, $B$7, 0))</f>
        <v/>
      </c>
      <c r="L16" s="81" t="str">
        <f>IF(D16="", "", $B$19-K16)</f>
        <v/>
      </c>
      <c r="M16" s="81" t="str">
        <f>IF(D16="", "", L16*12)</f>
        <v/>
      </c>
      <c r="N16" s="92" t="str">
        <f>IF(D16="", "", D16/M16)</f>
        <v/>
      </c>
      <c r="O16" s="44" t="str">
        <f t="shared" si="37"/>
        <v/>
      </c>
      <c r="P16" s="72" t="str">
        <f t="shared" si="38"/>
        <v/>
      </c>
      <c r="Q16" s="72" t="str">
        <f t="shared" si="39"/>
        <v/>
      </c>
      <c r="R16" s="72" t="str">
        <f t="shared" si="40"/>
        <v/>
      </c>
      <c r="S16" s="72" t="str">
        <f t="shared" si="41"/>
        <v/>
      </c>
      <c r="T16" s="72" t="str">
        <f t="shared" si="42"/>
        <v/>
      </c>
      <c r="U16" s="29" t="str">
        <f t="shared" si="43"/>
        <v/>
      </c>
      <c r="V16" s="99" t="str">
        <f t="shared" si="44"/>
        <v/>
      </c>
      <c r="W16" s="43" t="str">
        <f t="shared" si="45"/>
        <v/>
      </c>
      <c r="X16" s="43" t="str">
        <f t="shared" si="46"/>
        <v/>
      </c>
      <c r="Y16" s="43" t="str">
        <f t="shared" si="47"/>
        <v/>
      </c>
      <c r="Z16" s="43" t="str">
        <f t="shared" si="48"/>
        <v/>
      </c>
      <c r="AA16" s="45" t="str">
        <f t="shared" si="49"/>
        <v/>
      </c>
      <c r="AB16" s="80" t="str">
        <f>IF(D16="", "", -PMT($B$16/12, $B$13*12, ($B$7-D16), 0))</f>
        <v/>
      </c>
      <c r="AC16" s="81" t="str">
        <f>IF(D16="", "", $B$19-AB16)</f>
        <v/>
      </c>
      <c r="AD16" s="81" t="str">
        <f>IF(D16="", "", AC16*12)</f>
        <v/>
      </c>
      <c r="AE16" s="82" t="str">
        <f>IFERROR(D16/AD16, "")</f>
        <v/>
      </c>
      <c r="AF16" s="82" t="str">
        <f>IF(D16="", "", -D16/AG16)</f>
        <v/>
      </c>
      <c r="AG16" s="83" t="str">
        <f>IF(D16="", "", (K16-AB16)*12)</f>
        <v/>
      </c>
      <c r="AH16" s="19"/>
      <c r="AI16" s="151">
        <f t="shared" si="33"/>
        <v>0</v>
      </c>
      <c r="AJ16" s="53" t="str">
        <f t="shared" si="14"/>
        <v/>
      </c>
      <c r="AK16" s="53" t="str">
        <f t="shared" si="15"/>
        <v/>
      </c>
      <c r="AL16" s="53" t="str">
        <f t="shared" si="15"/>
        <v/>
      </c>
      <c r="AM16" s="53" t="str">
        <f t="shared" si="15"/>
        <v/>
      </c>
      <c r="AN16" s="53" t="str">
        <f t="shared" si="15"/>
        <v/>
      </c>
      <c r="AO16" s="53" t="str">
        <f t="shared" si="15"/>
        <v/>
      </c>
      <c r="AP16" s="53" t="str">
        <f t="shared" si="15"/>
        <v/>
      </c>
      <c r="AQ16" s="53" t="str">
        <f t="shared" si="15"/>
        <v/>
      </c>
      <c r="AR16" s="53" t="str">
        <f t="shared" si="15"/>
        <v/>
      </c>
      <c r="AS16" s="53" t="str">
        <f t="shared" si="15"/>
        <v/>
      </c>
      <c r="AT16" s="53" t="str">
        <f t="shared" ref="AK16:BM25" si="50">IF($D16="", "", $M16*AT$6+$AI16)</f>
        <v/>
      </c>
      <c r="AU16" s="53" t="str">
        <f t="shared" si="50"/>
        <v/>
      </c>
      <c r="AV16" s="53" t="str">
        <f t="shared" si="50"/>
        <v/>
      </c>
      <c r="AW16" s="53" t="str">
        <f t="shared" si="50"/>
        <v/>
      </c>
      <c r="AX16" s="53" t="str">
        <f t="shared" si="50"/>
        <v/>
      </c>
      <c r="AY16" s="53" t="str">
        <f t="shared" si="50"/>
        <v/>
      </c>
      <c r="AZ16" s="53" t="str">
        <f t="shared" si="50"/>
        <v/>
      </c>
      <c r="BA16" s="53" t="str">
        <f t="shared" si="50"/>
        <v/>
      </c>
      <c r="BB16" s="53" t="str">
        <f t="shared" si="50"/>
        <v/>
      </c>
      <c r="BC16" s="53" t="str">
        <f t="shared" si="50"/>
        <v/>
      </c>
      <c r="BD16" s="53" t="str">
        <f t="shared" si="50"/>
        <v/>
      </c>
      <c r="BE16" s="53" t="str">
        <f t="shared" si="50"/>
        <v/>
      </c>
      <c r="BF16" s="53" t="str">
        <f t="shared" si="50"/>
        <v/>
      </c>
      <c r="BG16" s="53" t="str">
        <f t="shared" si="50"/>
        <v/>
      </c>
      <c r="BH16" s="53" t="str">
        <f t="shared" si="50"/>
        <v/>
      </c>
      <c r="BI16" s="53" t="str">
        <f t="shared" si="50"/>
        <v/>
      </c>
      <c r="BJ16" s="53" t="str">
        <f t="shared" si="50"/>
        <v/>
      </c>
      <c r="BK16" s="53" t="str">
        <f t="shared" si="50"/>
        <v/>
      </c>
      <c r="BL16" s="53" t="str">
        <f t="shared" si="50"/>
        <v/>
      </c>
      <c r="BM16" s="54" t="str">
        <f t="shared" si="50"/>
        <v/>
      </c>
      <c r="BN16" s="27"/>
      <c r="BO16" s="52" t="str">
        <f t="shared" si="34"/>
        <v/>
      </c>
      <c r="BP16" s="53" t="str">
        <f t="shared" si="16"/>
        <v/>
      </c>
      <c r="BQ16" s="53" t="str">
        <f t="shared" si="16"/>
        <v/>
      </c>
      <c r="BR16" s="53" t="str">
        <f t="shared" si="16"/>
        <v/>
      </c>
      <c r="BS16" s="53" t="str">
        <f t="shared" si="16"/>
        <v/>
      </c>
      <c r="BT16" s="53" t="str">
        <f t="shared" si="16"/>
        <v/>
      </c>
      <c r="BU16" s="53" t="str">
        <f t="shared" si="16"/>
        <v/>
      </c>
      <c r="BV16" s="53" t="str">
        <f t="shared" si="16"/>
        <v/>
      </c>
      <c r="BW16" s="53" t="str">
        <f t="shared" si="16"/>
        <v/>
      </c>
      <c r="BX16" s="53" t="str">
        <f t="shared" si="16"/>
        <v/>
      </c>
      <c r="BY16" s="53" t="str">
        <f t="shared" ref="BP16:CR25" si="51">IF($D16="", "", $B$7+CUMPRINC($C16/12, 12*$B$13, $B$7, 1, BY$6*12, 0))</f>
        <v/>
      </c>
      <c r="BZ16" s="53" t="str">
        <f t="shared" si="51"/>
        <v/>
      </c>
      <c r="CA16" s="53" t="str">
        <f t="shared" si="51"/>
        <v/>
      </c>
      <c r="CB16" s="53" t="str">
        <f t="shared" si="51"/>
        <v/>
      </c>
      <c r="CC16" s="53" t="str">
        <f t="shared" si="51"/>
        <v/>
      </c>
      <c r="CD16" s="53" t="str">
        <f t="shared" si="51"/>
        <v/>
      </c>
      <c r="CE16" s="53" t="str">
        <f t="shared" si="51"/>
        <v/>
      </c>
      <c r="CF16" s="53" t="str">
        <f t="shared" si="51"/>
        <v/>
      </c>
      <c r="CG16" s="53" t="str">
        <f t="shared" si="51"/>
        <v/>
      </c>
      <c r="CH16" s="53" t="str">
        <f t="shared" si="51"/>
        <v/>
      </c>
      <c r="CI16" s="53" t="str">
        <f t="shared" si="51"/>
        <v/>
      </c>
      <c r="CJ16" s="53" t="str">
        <f t="shared" si="51"/>
        <v/>
      </c>
      <c r="CK16" s="53" t="str">
        <f t="shared" si="51"/>
        <v/>
      </c>
      <c r="CL16" s="53" t="str">
        <f t="shared" si="51"/>
        <v/>
      </c>
      <c r="CM16" s="53" t="str">
        <f t="shared" si="51"/>
        <v/>
      </c>
      <c r="CN16" s="53" t="str">
        <f t="shared" si="51"/>
        <v/>
      </c>
      <c r="CO16" s="53" t="str">
        <f t="shared" si="51"/>
        <v/>
      </c>
      <c r="CP16" s="53" t="str">
        <f t="shared" si="51"/>
        <v/>
      </c>
      <c r="CQ16" s="53" t="str">
        <f t="shared" si="51"/>
        <v/>
      </c>
      <c r="CR16" s="54" t="str">
        <f t="shared" si="51"/>
        <v/>
      </c>
      <c r="CS16" s="7"/>
    </row>
    <row r="17" spans="1:97" x14ac:dyDescent="0.25">
      <c r="A17">
        <v>11</v>
      </c>
      <c r="B17" s="12"/>
      <c r="C17" s="93">
        <f t="shared" si="17"/>
        <v>2.1249999999999991E-2</v>
      </c>
      <c r="D17" s="88"/>
      <c r="E17" s="94" t="str">
        <f t="shared" ref="E17:E27" si="52">IF(D17="", "", D17-D16)</f>
        <v/>
      </c>
      <c r="F17" s="94" t="str">
        <f t="shared" ref="F17:F27" si="53">IF(D17="", "", E17-E16)</f>
        <v/>
      </c>
      <c r="G17" s="94" t="str">
        <f t="shared" ref="G17:G27" si="54">IF(D17="", "", (D17-$D$7)/A16)</f>
        <v/>
      </c>
      <c r="H17" s="89" t="str">
        <f t="shared" ref="H17:H27" si="55">IF(D17="", "", D17/$B$7)</f>
        <v/>
      </c>
      <c r="I17" s="95" t="str">
        <f t="shared" ref="I17:I27" si="56">IF(D17="", "", E17/$B$7)</f>
        <v/>
      </c>
      <c r="J17" s="97" t="str">
        <f t="shared" ref="J17:J27" si="57">IF(D17="", "", I17-I16)</f>
        <v/>
      </c>
      <c r="K17" s="91" t="str">
        <f t="shared" ref="K17:K27" si="58">IF(D17="", "", -PMT(C17/12, $B$13*12, $B$7, 0))</f>
        <v/>
      </c>
      <c r="L17" s="81" t="str">
        <f t="shared" ref="L17:L27" si="59">IF(D17="", "", $B$19-K17)</f>
        <v/>
      </c>
      <c r="M17" s="81" t="str">
        <f t="shared" ref="M17:M27" si="60">IF(D17="", "", L17*12)</f>
        <v/>
      </c>
      <c r="N17" s="92" t="str">
        <f t="shared" ref="N17:N27" si="61">IF(D17="", "", D17/M17)</f>
        <v/>
      </c>
      <c r="O17" s="44" t="str">
        <f t="shared" si="37"/>
        <v/>
      </c>
      <c r="P17" s="72" t="str">
        <f t="shared" si="38"/>
        <v/>
      </c>
      <c r="Q17" s="72" t="str">
        <f t="shared" si="39"/>
        <v/>
      </c>
      <c r="R17" s="72" t="str">
        <f t="shared" si="40"/>
        <v/>
      </c>
      <c r="S17" s="72" t="str">
        <f t="shared" si="41"/>
        <v/>
      </c>
      <c r="T17" s="72" t="str">
        <f t="shared" si="42"/>
        <v/>
      </c>
      <c r="U17" s="29" t="str">
        <f t="shared" si="43"/>
        <v/>
      </c>
      <c r="V17" s="99" t="str">
        <f t="shared" si="44"/>
        <v/>
      </c>
      <c r="W17" s="43" t="str">
        <f t="shared" si="45"/>
        <v/>
      </c>
      <c r="X17" s="43" t="str">
        <f t="shared" si="46"/>
        <v/>
      </c>
      <c r="Y17" s="43" t="str">
        <f t="shared" si="47"/>
        <v/>
      </c>
      <c r="Z17" s="43" t="str">
        <f t="shared" si="48"/>
        <v/>
      </c>
      <c r="AA17" s="45" t="str">
        <f t="shared" si="49"/>
        <v/>
      </c>
      <c r="AB17" s="80" t="str">
        <f t="shared" ref="AB17:AB27" si="62">IF(D17="", "", -PMT($B$16/12, $B$13*12, ($B$7-D17), 0))</f>
        <v/>
      </c>
      <c r="AC17" s="81" t="str">
        <f t="shared" ref="AC17:AC27" si="63">IF(D17="", "", $B$19-AB17)</f>
        <v/>
      </c>
      <c r="AD17" s="81" t="str">
        <f t="shared" ref="AD17:AD27" si="64">IF(D17="", "", AC17*12)</f>
        <v/>
      </c>
      <c r="AE17" s="82" t="str">
        <f t="shared" ref="AE17:AE27" si="65">IFERROR(D17/AD17, "")</f>
        <v/>
      </c>
      <c r="AF17" s="82" t="str">
        <f t="shared" ref="AF17:AF27" si="66">IF(D17="", "", -D17/AG17)</f>
        <v/>
      </c>
      <c r="AG17" s="83" t="str">
        <f t="shared" ref="AG17:AG27" si="67">IF(D17="", "", (K17-AB17)*12)</f>
        <v/>
      </c>
      <c r="AH17" s="19"/>
      <c r="AI17" s="151">
        <f t="shared" si="33"/>
        <v>0</v>
      </c>
      <c r="AJ17" s="53" t="str">
        <f t="shared" si="14"/>
        <v/>
      </c>
      <c r="AK17" s="53" t="str">
        <f t="shared" si="50"/>
        <v/>
      </c>
      <c r="AL17" s="53" t="str">
        <f t="shared" si="50"/>
        <v/>
      </c>
      <c r="AM17" s="53" t="str">
        <f t="shared" si="50"/>
        <v/>
      </c>
      <c r="AN17" s="53" t="str">
        <f t="shared" si="50"/>
        <v/>
      </c>
      <c r="AO17" s="53" t="str">
        <f t="shared" si="50"/>
        <v/>
      </c>
      <c r="AP17" s="53" t="str">
        <f t="shared" si="50"/>
        <v/>
      </c>
      <c r="AQ17" s="53" t="str">
        <f t="shared" si="50"/>
        <v/>
      </c>
      <c r="AR17" s="53" t="str">
        <f t="shared" si="50"/>
        <v/>
      </c>
      <c r="AS17" s="53" t="str">
        <f t="shared" si="50"/>
        <v/>
      </c>
      <c r="AT17" s="53" t="str">
        <f t="shared" si="50"/>
        <v/>
      </c>
      <c r="AU17" s="53" t="str">
        <f t="shared" si="50"/>
        <v/>
      </c>
      <c r="AV17" s="53" t="str">
        <f t="shared" si="50"/>
        <v/>
      </c>
      <c r="AW17" s="53" t="str">
        <f t="shared" si="50"/>
        <v/>
      </c>
      <c r="AX17" s="53" t="str">
        <f t="shared" si="50"/>
        <v/>
      </c>
      <c r="AY17" s="53" t="str">
        <f t="shared" si="50"/>
        <v/>
      </c>
      <c r="AZ17" s="53" t="str">
        <f t="shared" si="50"/>
        <v/>
      </c>
      <c r="BA17" s="53" t="str">
        <f t="shared" si="50"/>
        <v/>
      </c>
      <c r="BB17" s="53" t="str">
        <f t="shared" si="50"/>
        <v/>
      </c>
      <c r="BC17" s="53" t="str">
        <f t="shared" si="50"/>
        <v/>
      </c>
      <c r="BD17" s="53" t="str">
        <f t="shared" si="50"/>
        <v/>
      </c>
      <c r="BE17" s="53" t="str">
        <f t="shared" si="50"/>
        <v/>
      </c>
      <c r="BF17" s="53" t="str">
        <f t="shared" si="50"/>
        <v/>
      </c>
      <c r="BG17" s="53" t="str">
        <f t="shared" si="50"/>
        <v/>
      </c>
      <c r="BH17" s="53" t="str">
        <f t="shared" si="50"/>
        <v/>
      </c>
      <c r="BI17" s="53" t="str">
        <f t="shared" si="50"/>
        <v/>
      </c>
      <c r="BJ17" s="53" t="str">
        <f t="shared" si="50"/>
        <v/>
      </c>
      <c r="BK17" s="53" t="str">
        <f t="shared" si="50"/>
        <v/>
      </c>
      <c r="BL17" s="53" t="str">
        <f t="shared" si="50"/>
        <v/>
      </c>
      <c r="BM17" s="54" t="str">
        <f t="shared" si="50"/>
        <v/>
      </c>
      <c r="BN17" s="27"/>
      <c r="BO17" s="52" t="str">
        <f t="shared" si="34"/>
        <v/>
      </c>
      <c r="BP17" s="53" t="str">
        <f t="shared" si="51"/>
        <v/>
      </c>
      <c r="BQ17" s="53" t="str">
        <f t="shared" si="51"/>
        <v/>
      </c>
      <c r="BR17" s="53" t="str">
        <f t="shared" si="51"/>
        <v/>
      </c>
      <c r="BS17" s="53" t="str">
        <f t="shared" si="51"/>
        <v/>
      </c>
      <c r="BT17" s="53" t="str">
        <f t="shared" si="51"/>
        <v/>
      </c>
      <c r="BU17" s="53" t="str">
        <f t="shared" si="51"/>
        <v/>
      </c>
      <c r="BV17" s="53" t="str">
        <f t="shared" si="51"/>
        <v/>
      </c>
      <c r="BW17" s="53" t="str">
        <f t="shared" si="51"/>
        <v/>
      </c>
      <c r="BX17" s="53" t="str">
        <f t="shared" si="51"/>
        <v/>
      </c>
      <c r="BY17" s="53" t="str">
        <f t="shared" si="51"/>
        <v/>
      </c>
      <c r="BZ17" s="53" t="str">
        <f t="shared" si="51"/>
        <v/>
      </c>
      <c r="CA17" s="53" t="str">
        <f t="shared" si="51"/>
        <v/>
      </c>
      <c r="CB17" s="53" t="str">
        <f t="shared" si="51"/>
        <v/>
      </c>
      <c r="CC17" s="53" t="str">
        <f t="shared" si="51"/>
        <v/>
      </c>
      <c r="CD17" s="53" t="str">
        <f t="shared" si="51"/>
        <v/>
      </c>
      <c r="CE17" s="53" t="str">
        <f t="shared" si="51"/>
        <v/>
      </c>
      <c r="CF17" s="53" t="str">
        <f t="shared" si="51"/>
        <v/>
      </c>
      <c r="CG17" s="53" t="str">
        <f t="shared" si="51"/>
        <v/>
      </c>
      <c r="CH17" s="53" t="str">
        <f t="shared" si="51"/>
        <v/>
      </c>
      <c r="CI17" s="53" t="str">
        <f t="shared" si="51"/>
        <v/>
      </c>
      <c r="CJ17" s="53" t="str">
        <f t="shared" si="51"/>
        <v/>
      </c>
      <c r="CK17" s="53" t="str">
        <f t="shared" si="51"/>
        <v/>
      </c>
      <c r="CL17" s="53" t="str">
        <f t="shared" si="51"/>
        <v/>
      </c>
      <c r="CM17" s="53" t="str">
        <f t="shared" si="51"/>
        <v/>
      </c>
      <c r="CN17" s="53" t="str">
        <f t="shared" si="51"/>
        <v/>
      </c>
      <c r="CO17" s="53" t="str">
        <f t="shared" si="51"/>
        <v/>
      </c>
      <c r="CP17" s="53" t="str">
        <f t="shared" si="51"/>
        <v/>
      </c>
      <c r="CQ17" s="53" t="str">
        <f t="shared" si="51"/>
        <v/>
      </c>
      <c r="CR17" s="54" t="str">
        <f t="shared" si="51"/>
        <v/>
      </c>
      <c r="CS17" s="7"/>
    </row>
    <row r="18" spans="1:97" x14ac:dyDescent="0.25">
      <c r="A18">
        <v>12</v>
      </c>
      <c r="B18" s="22" t="s">
        <v>18</v>
      </c>
      <c r="C18" s="93">
        <f t="shared" si="17"/>
        <v>1.999999999999999E-2</v>
      </c>
      <c r="D18" s="88"/>
      <c r="E18" s="94" t="str">
        <f t="shared" si="52"/>
        <v/>
      </c>
      <c r="F18" s="94" t="str">
        <f t="shared" si="53"/>
        <v/>
      </c>
      <c r="G18" s="94" t="str">
        <f t="shared" si="54"/>
        <v/>
      </c>
      <c r="H18" s="89" t="str">
        <f t="shared" si="55"/>
        <v/>
      </c>
      <c r="I18" s="95" t="str">
        <f t="shared" si="56"/>
        <v/>
      </c>
      <c r="J18" s="97" t="str">
        <f t="shared" si="57"/>
        <v/>
      </c>
      <c r="K18" s="91" t="str">
        <f t="shared" si="58"/>
        <v/>
      </c>
      <c r="L18" s="81" t="str">
        <f t="shared" si="59"/>
        <v/>
      </c>
      <c r="M18" s="81" t="str">
        <f t="shared" si="60"/>
        <v/>
      </c>
      <c r="N18" s="92" t="str">
        <f t="shared" si="61"/>
        <v/>
      </c>
      <c r="O18" s="44" t="str">
        <f t="shared" si="37"/>
        <v/>
      </c>
      <c r="P18" s="72" t="str">
        <f t="shared" si="38"/>
        <v/>
      </c>
      <c r="Q18" s="72" t="str">
        <f t="shared" si="39"/>
        <v/>
      </c>
      <c r="R18" s="72" t="str">
        <f t="shared" si="40"/>
        <v/>
      </c>
      <c r="S18" s="72" t="str">
        <f t="shared" si="41"/>
        <v/>
      </c>
      <c r="T18" s="72" t="str">
        <f t="shared" si="42"/>
        <v/>
      </c>
      <c r="U18" s="29" t="str">
        <f t="shared" si="43"/>
        <v/>
      </c>
      <c r="V18" s="99" t="str">
        <f t="shared" si="44"/>
        <v/>
      </c>
      <c r="W18" s="43" t="str">
        <f t="shared" si="45"/>
        <v/>
      </c>
      <c r="X18" s="43" t="str">
        <f t="shared" si="46"/>
        <v/>
      </c>
      <c r="Y18" s="43" t="str">
        <f t="shared" si="47"/>
        <v/>
      </c>
      <c r="Z18" s="43" t="str">
        <f t="shared" si="48"/>
        <v/>
      </c>
      <c r="AA18" s="45" t="str">
        <f t="shared" si="49"/>
        <v/>
      </c>
      <c r="AB18" s="80" t="str">
        <f t="shared" si="62"/>
        <v/>
      </c>
      <c r="AC18" s="81" t="str">
        <f t="shared" si="63"/>
        <v/>
      </c>
      <c r="AD18" s="81" t="str">
        <f t="shared" si="64"/>
        <v/>
      </c>
      <c r="AE18" s="82" t="str">
        <f t="shared" si="65"/>
        <v/>
      </c>
      <c r="AF18" s="82" t="str">
        <f t="shared" si="66"/>
        <v/>
      </c>
      <c r="AG18" s="83" t="str">
        <f t="shared" si="67"/>
        <v/>
      </c>
      <c r="AH18" s="19"/>
      <c r="AI18" s="151">
        <f t="shared" si="33"/>
        <v>0</v>
      </c>
      <c r="AJ18" s="53" t="str">
        <f t="shared" si="14"/>
        <v/>
      </c>
      <c r="AK18" s="53" t="str">
        <f t="shared" si="50"/>
        <v/>
      </c>
      <c r="AL18" s="53" t="str">
        <f t="shared" si="50"/>
        <v/>
      </c>
      <c r="AM18" s="53" t="str">
        <f t="shared" si="50"/>
        <v/>
      </c>
      <c r="AN18" s="53" t="str">
        <f t="shared" si="50"/>
        <v/>
      </c>
      <c r="AO18" s="53" t="str">
        <f t="shared" si="50"/>
        <v/>
      </c>
      <c r="AP18" s="53" t="str">
        <f t="shared" si="50"/>
        <v/>
      </c>
      <c r="AQ18" s="53" t="str">
        <f t="shared" si="50"/>
        <v/>
      </c>
      <c r="AR18" s="53" t="str">
        <f t="shared" si="50"/>
        <v/>
      </c>
      <c r="AS18" s="53" t="str">
        <f t="shared" si="50"/>
        <v/>
      </c>
      <c r="AT18" s="53" t="str">
        <f t="shared" si="50"/>
        <v/>
      </c>
      <c r="AU18" s="53" t="str">
        <f t="shared" si="50"/>
        <v/>
      </c>
      <c r="AV18" s="53" t="str">
        <f t="shared" si="50"/>
        <v/>
      </c>
      <c r="AW18" s="53" t="str">
        <f t="shared" si="50"/>
        <v/>
      </c>
      <c r="AX18" s="53" t="str">
        <f t="shared" si="50"/>
        <v/>
      </c>
      <c r="AY18" s="53" t="str">
        <f t="shared" si="50"/>
        <v/>
      </c>
      <c r="AZ18" s="53" t="str">
        <f t="shared" si="50"/>
        <v/>
      </c>
      <c r="BA18" s="53" t="str">
        <f t="shared" si="50"/>
        <v/>
      </c>
      <c r="BB18" s="53" t="str">
        <f t="shared" si="50"/>
        <v/>
      </c>
      <c r="BC18" s="53" t="str">
        <f t="shared" si="50"/>
        <v/>
      </c>
      <c r="BD18" s="53" t="str">
        <f t="shared" si="50"/>
        <v/>
      </c>
      <c r="BE18" s="53" t="str">
        <f t="shared" si="50"/>
        <v/>
      </c>
      <c r="BF18" s="53" t="str">
        <f t="shared" si="50"/>
        <v/>
      </c>
      <c r="BG18" s="53" t="str">
        <f t="shared" si="50"/>
        <v/>
      </c>
      <c r="BH18" s="53" t="str">
        <f t="shared" si="50"/>
        <v/>
      </c>
      <c r="BI18" s="53" t="str">
        <f t="shared" si="50"/>
        <v/>
      </c>
      <c r="BJ18" s="53" t="str">
        <f t="shared" si="50"/>
        <v/>
      </c>
      <c r="BK18" s="53" t="str">
        <f t="shared" si="50"/>
        <v/>
      </c>
      <c r="BL18" s="53" t="str">
        <f t="shared" si="50"/>
        <v/>
      </c>
      <c r="BM18" s="54" t="str">
        <f t="shared" si="50"/>
        <v/>
      </c>
      <c r="BN18" s="27"/>
      <c r="BO18" s="52" t="str">
        <f t="shared" si="34"/>
        <v/>
      </c>
      <c r="BP18" s="53" t="str">
        <f t="shared" si="51"/>
        <v/>
      </c>
      <c r="BQ18" s="53" t="str">
        <f t="shared" si="51"/>
        <v/>
      </c>
      <c r="BR18" s="53" t="str">
        <f t="shared" si="51"/>
        <v/>
      </c>
      <c r="BS18" s="53" t="str">
        <f t="shared" si="51"/>
        <v/>
      </c>
      <c r="BT18" s="53" t="str">
        <f t="shared" si="51"/>
        <v/>
      </c>
      <c r="BU18" s="53" t="str">
        <f t="shared" si="51"/>
        <v/>
      </c>
      <c r="BV18" s="53" t="str">
        <f t="shared" si="51"/>
        <v/>
      </c>
      <c r="BW18" s="53" t="str">
        <f t="shared" si="51"/>
        <v/>
      </c>
      <c r="BX18" s="53" t="str">
        <f t="shared" si="51"/>
        <v/>
      </c>
      <c r="BY18" s="53" t="str">
        <f t="shared" si="51"/>
        <v/>
      </c>
      <c r="BZ18" s="53" t="str">
        <f t="shared" si="51"/>
        <v/>
      </c>
      <c r="CA18" s="53" t="str">
        <f t="shared" si="51"/>
        <v/>
      </c>
      <c r="CB18" s="53" t="str">
        <f t="shared" si="51"/>
        <v/>
      </c>
      <c r="CC18" s="53" t="str">
        <f t="shared" si="51"/>
        <v/>
      </c>
      <c r="CD18" s="53" t="str">
        <f t="shared" si="51"/>
        <v/>
      </c>
      <c r="CE18" s="53" t="str">
        <f t="shared" si="51"/>
        <v/>
      </c>
      <c r="CF18" s="53" t="str">
        <f t="shared" si="51"/>
        <v/>
      </c>
      <c r="CG18" s="53" t="str">
        <f t="shared" si="51"/>
        <v/>
      </c>
      <c r="CH18" s="53" t="str">
        <f t="shared" si="51"/>
        <v/>
      </c>
      <c r="CI18" s="53" t="str">
        <f t="shared" si="51"/>
        <v/>
      </c>
      <c r="CJ18" s="53" t="str">
        <f t="shared" si="51"/>
        <v/>
      </c>
      <c r="CK18" s="53" t="str">
        <f t="shared" si="51"/>
        <v/>
      </c>
      <c r="CL18" s="53" t="str">
        <f t="shared" si="51"/>
        <v/>
      </c>
      <c r="CM18" s="53" t="str">
        <f t="shared" si="51"/>
        <v/>
      </c>
      <c r="CN18" s="53" t="str">
        <f t="shared" si="51"/>
        <v/>
      </c>
      <c r="CO18" s="53" t="str">
        <f t="shared" si="51"/>
        <v/>
      </c>
      <c r="CP18" s="53" t="str">
        <f t="shared" si="51"/>
        <v/>
      </c>
      <c r="CQ18" s="53" t="str">
        <f t="shared" si="51"/>
        <v/>
      </c>
      <c r="CR18" s="54" t="str">
        <f t="shared" si="51"/>
        <v/>
      </c>
      <c r="CS18" s="7"/>
    </row>
    <row r="19" spans="1:97" x14ac:dyDescent="0.25">
      <c r="A19">
        <v>13</v>
      </c>
      <c r="B19" s="23">
        <f>-PMT(B16/12, $B$13*12, B7, 0)</f>
        <v>1260.3347270852066</v>
      </c>
      <c r="C19" s="93">
        <f t="shared" si="17"/>
        <v>1.8749999999999989E-2</v>
      </c>
      <c r="D19" s="88"/>
      <c r="E19" s="94" t="str">
        <f t="shared" si="52"/>
        <v/>
      </c>
      <c r="F19" s="94" t="str">
        <f t="shared" si="53"/>
        <v/>
      </c>
      <c r="G19" s="94" t="str">
        <f t="shared" si="54"/>
        <v/>
      </c>
      <c r="H19" s="89" t="str">
        <f t="shared" si="55"/>
        <v/>
      </c>
      <c r="I19" s="95" t="str">
        <f t="shared" si="56"/>
        <v/>
      </c>
      <c r="J19" s="97" t="str">
        <f t="shared" si="57"/>
        <v/>
      </c>
      <c r="K19" s="91" t="str">
        <f t="shared" si="58"/>
        <v/>
      </c>
      <c r="L19" s="81" t="str">
        <f t="shared" si="59"/>
        <v/>
      </c>
      <c r="M19" s="81" t="str">
        <f t="shared" si="60"/>
        <v/>
      </c>
      <c r="N19" s="92" t="str">
        <f t="shared" si="61"/>
        <v/>
      </c>
      <c r="O19" s="44" t="str">
        <f t="shared" si="37"/>
        <v/>
      </c>
      <c r="P19" s="72" t="str">
        <f t="shared" si="38"/>
        <v/>
      </c>
      <c r="Q19" s="72" t="str">
        <f t="shared" si="39"/>
        <v/>
      </c>
      <c r="R19" s="72" t="str">
        <f t="shared" si="40"/>
        <v/>
      </c>
      <c r="S19" s="72" t="str">
        <f t="shared" si="41"/>
        <v/>
      </c>
      <c r="T19" s="72" t="str">
        <f t="shared" si="42"/>
        <v/>
      </c>
      <c r="U19" s="29" t="str">
        <f t="shared" si="43"/>
        <v/>
      </c>
      <c r="V19" s="99" t="str">
        <f t="shared" si="44"/>
        <v/>
      </c>
      <c r="W19" s="43" t="str">
        <f t="shared" si="45"/>
        <v/>
      </c>
      <c r="X19" s="43" t="str">
        <f t="shared" si="46"/>
        <v/>
      </c>
      <c r="Y19" s="43" t="str">
        <f t="shared" si="47"/>
        <v/>
      </c>
      <c r="Z19" s="43" t="str">
        <f t="shared" si="48"/>
        <v/>
      </c>
      <c r="AA19" s="45" t="str">
        <f t="shared" si="49"/>
        <v/>
      </c>
      <c r="AB19" s="80" t="str">
        <f t="shared" si="62"/>
        <v/>
      </c>
      <c r="AC19" s="81" t="str">
        <f t="shared" si="63"/>
        <v/>
      </c>
      <c r="AD19" s="81" t="str">
        <f t="shared" si="64"/>
        <v/>
      </c>
      <c r="AE19" s="82" t="str">
        <f t="shared" si="65"/>
        <v/>
      </c>
      <c r="AF19" s="82" t="str">
        <f t="shared" si="66"/>
        <v/>
      </c>
      <c r="AG19" s="83" t="str">
        <f t="shared" si="67"/>
        <v/>
      </c>
      <c r="AI19" s="151">
        <f t="shared" si="33"/>
        <v>0</v>
      </c>
      <c r="AJ19" s="53" t="str">
        <f t="shared" si="14"/>
        <v/>
      </c>
      <c r="AK19" s="53" t="str">
        <f t="shared" si="50"/>
        <v/>
      </c>
      <c r="AL19" s="53" t="str">
        <f t="shared" si="50"/>
        <v/>
      </c>
      <c r="AM19" s="53" t="str">
        <f t="shared" si="50"/>
        <v/>
      </c>
      <c r="AN19" s="53" t="str">
        <f t="shared" si="50"/>
        <v/>
      </c>
      <c r="AO19" s="53" t="str">
        <f t="shared" si="50"/>
        <v/>
      </c>
      <c r="AP19" s="53" t="str">
        <f t="shared" si="50"/>
        <v/>
      </c>
      <c r="AQ19" s="53" t="str">
        <f t="shared" si="50"/>
        <v/>
      </c>
      <c r="AR19" s="53" t="str">
        <f t="shared" si="50"/>
        <v/>
      </c>
      <c r="AS19" s="53" t="str">
        <f t="shared" si="50"/>
        <v/>
      </c>
      <c r="AT19" s="53" t="str">
        <f t="shared" si="50"/>
        <v/>
      </c>
      <c r="AU19" s="53" t="str">
        <f t="shared" si="50"/>
        <v/>
      </c>
      <c r="AV19" s="53" t="str">
        <f t="shared" si="50"/>
        <v/>
      </c>
      <c r="AW19" s="53" t="str">
        <f t="shared" si="50"/>
        <v/>
      </c>
      <c r="AX19" s="53" t="str">
        <f t="shared" si="50"/>
        <v/>
      </c>
      <c r="AY19" s="53" t="str">
        <f t="shared" si="50"/>
        <v/>
      </c>
      <c r="AZ19" s="53" t="str">
        <f t="shared" si="50"/>
        <v/>
      </c>
      <c r="BA19" s="53" t="str">
        <f t="shared" si="50"/>
        <v/>
      </c>
      <c r="BB19" s="53" t="str">
        <f t="shared" si="50"/>
        <v/>
      </c>
      <c r="BC19" s="53" t="str">
        <f t="shared" si="50"/>
        <v/>
      </c>
      <c r="BD19" s="53" t="str">
        <f t="shared" si="50"/>
        <v/>
      </c>
      <c r="BE19" s="53" t="str">
        <f t="shared" si="50"/>
        <v/>
      </c>
      <c r="BF19" s="53" t="str">
        <f t="shared" si="50"/>
        <v/>
      </c>
      <c r="BG19" s="53" t="str">
        <f t="shared" si="50"/>
        <v/>
      </c>
      <c r="BH19" s="53" t="str">
        <f t="shared" si="50"/>
        <v/>
      </c>
      <c r="BI19" s="53" t="str">
        <f t="shared" si="50"/>
        <v/>
      </c>
      <c r="BJ19" s="53" t="str">
        <f t="shared" si="50"/>
        <v/>
      </c>
      <c r="BK19" s="53" t="str">
        <f t="shared" si="50"/>
        <v/>
      </c>
      <c r="BL19" s="53" t="str">
        <f t="shared" si="50"/>
        <v/>
      </c>
      <c r="BM19" s="54" t="str">
        <f t="shared" si="50"/>
        <v/>
      </c>
      <c r="BO19" s="52" t="str">
        <f t="shared" si="34"/>
        <v/>
      </c>
      <c r="BP19" s="53" t="str">
        <f t="shared" si="51"/>
        <v/>
      </c>
      <c r="BQ19" s="53" t="str">
        <f t="shared" si="51"/>
        <v/>
      </c>
      <c r="BR19" s="53" t="str">
        <f t="shared" si="51"/>
        <v/>
      </c>
      <c r="BS19" s="53" t="str">
        <f t="shared" si="51"/>
        <v/>
      </c>
      <c r="BT19" s="53" t="str">
        <f t="shared" si="51"/>
        <v/>
      </c>
      <c r="BU19" s="53" t="str">
        <f t="shared" si="51"/>
        <v/>
      </c>
      <c r="BV19" s="53" t="str">
        <f t="shared" si="51"/>
        <v/>
      </c>
      <c r="BW19" s="53" t="str">
        <f t="shared" si="51"/>
        <v/>
      </c>
      <c r="BX19" s="53" t="str">
        <f t="shared" si="51"/>
        <v/>
      </c>
      <c r="BY19" s="53" t="str">
        <f t="shared" si="51"/>
        <v/>
      </c>
      <c r="BZ19" s="53" t="str">
        <f t="shared" si="51"/>
        <v/>
      </c>
      <c r="CA19" s="53" t="str">
        <f t="shared" si="51"/>
        <v/>
      </c>
      <c r="CB19" s="53" t="str">
        <f t="shared" si="51"/>
        <v/>
      </c>
      <c r="CC19" s="53" t="str">
        <f t="shared" si="51"/>
        <v/>
      </c>
      <c r="CD19" s="53" t="str">
        <f t="shared" si="51"/>
        <v/>
      </c>
      <c r="CE19" s="53" t="str">
        <f t="shared" si="51"/>
        <v/>
      </c>
      <c r="CF19" s="53" t="str">
        <f t="shared" si="51"/>
        <v/>
      </c>
      <c r="CG19" s="53" t="str">
        <f t="shared" si="51"/>
        <v/>
      </c>
      <c r="CH19" s="53" t="str">
        <f t="shared" si="51"/>
        <v/>
      </c>
      <c r="CI19" s="53" t="str">
        <f t="shared" si="51"/>
        <v/>
      </c>
      <c r="CJ19" s="53" t="str">
        <f t="shared" si="51"/>
        <v/>
      </c>
      <c r="CK19" s="53" t="str">
        <f t="shared" si="51"/>
        <v/>
      </c>
      <c r="CL19" s="53" t="str">
        <f t="shared" si="51"/>
        <v/>
      </c>
      <c r="CM19" s="53" t="str">
        <f t="shared" si="51"/>
        <v/>
      </c>
      <c r="CN19" s="53" t="str">
        <f t="shared" si="51"/>
        <v/>
      </c>
      <c r="CO19" s="53" t="str">
        <f t="shared" si="51"/>
        <v/>
      </c>
      <c r="CP19" s="53" t="str">
        <f t="shared" si="51"/>
        <v/>
      </c>
      <c r="CQ19" s="53" t="str">
        <f t="shared" si="51"/>
        <v/>
      </c>
      <c r="CR19" s="54" t="str">
        <f t="shared" si="51"/>
        <v/>
      </c>
    </row>
    <row r="20" spans="1:97" x14ac:dyDescent="0.25">
      <c r="A20">
        <v>14</v>
      </c>
      <c r="B20" s="13"/>
      <c r="C20" s="93">
        <f t="shared" si="17"/>
        <v>1.7499999999999988E-2</v>
      </c>
      <c r="D20" s="88"/>
      <c r="E20" s="94" t="str">
        <f t="shared" si="52"/>
        <v/>
      </c>
      <c r="F20" s="94" t="str">
        <f t="shared" si="53"/>
        <v/>
      </c>
      <c r="G20" s="94" t="str">
        <f t="shared" si="54"/>
        <v/>
      </c>
      <c r="H20" s="89" t="str">
        <f t="shared" si="55"/>
        <v/>
      </c>
      <c r="I20" s="95" t="str">
        <f t="shared" si="56"/>
        <v/>
      </c>
      <c r="J20" s="97" t="str">
        <f t="shared" si="57"/>
        <v/>
      </c>
      <c r="K20" s="91" t="str">
        <f t="shared" si="58"/>
        <v/>
      </c>
      <c r="L20" s="81" t="str">
        <f t="shared" si="59"/>
        <v/>
      </c>
      <c r="M20" s="81" t="str">
        <f t="shared" si="60"/>
        <v/>
      </c>
      <c r="N20" s="92" t="str">
        <f t="shared" si="61"/>
        <v/>
      </c>
      <c r="O20" s="44" t="str">
        <f t="shared" si="37"/>
        <v/>
      </c>
      <c r="P20" s="72" t="str">
        <f t="shared" si="38"/>
        <v/>
      </c>
      <c r="Q20" s="72" t="str">
        <f t="shared" si="39"/>
        <v/>
      </c>
      <c r="R20" s="72" t="str">
        <f t="shared" si="40"/>
        <v/>
      </c>
      <c r="S20" s="72" t="str">
        <f t="shared" si="41"/>
        <v/>
      </c>
      <c r="T20" s="72" t="str">
        <f t="shared" si="42"/>
        <v/>
      </c>
      <c r="U20" s="29" t="str">
        <f t="shared" si="43"/>
        <v/>
      </c>
      <c r="V20" s="99" t="str">
        <f t="shared" si="44"/>
        <v/>
      </c>
      <c r="W20" s="43" t="str">
        <f t="shared" si="45"/>
        <v/>
      </c>
      <c r="X20" s="43" t="str">
        <f t="shared" si="46"/>
        <v/>
      </c>
      <c r="Y20" s="43" t="str">
        <f t="shared" si="47"/>
        <v/>
      </c>
      <c r="Z20" s="43" t="str">
        <f t="shared" si="48"/>
        <v/>
      </c>
      <c r="AA20" s="45" t="str">
        <f t="shared" si="49"/>
        <v/>
      </c>
      <c r="AB20" s="80" t="str">
        <f t="shared" si="62"/>
        <v/>
      </c>
      <c r="AC20" s="81" t="str">
        <f t="shared" si="63"/>
        <v/>
      </c>
      <c r="AD20" s="81" t="str">
        <f t="shared" si="64"/>
        <v/>
      </c>
      <c r="AE20" s="82" t="str">
        <f t="shared" si="65"/>
        <v/>
      </c>
      <c r="AF20" s="82" t="str">
        <f t="shared" si="66"/>
        <v/>
      </c>
      <c r="AG20" s="83" t="str">
        <f t="shared" si="67"/>
        <v/>
      </c>
      <c r="AI20" s="151">
        <f t="shared" si="33"/>
        <v>0</v>
      </c>
      <c r="AJ20" s="53" t="str">
        <f t="shared" si="14"/>
        <v/>
      </c>
      <c r="AK20" s="53" t="str">
        <f t="shared" si="50"/>
        <v/>
      </c>
      <c r="AL20" s="53" t="str">
        <f t="shared" si="50"/>
        <v/>
      </c>
      <c r="AM20" s="53" t="str">
        <f t="shared" si="50"/>
        <v/>
      </c>
      <c r="AN20" s="53" t="str">
        <f t="shared" si="50"/>
        <v/>
      </c>
      <c r="AO20" s="53" t="str">
        <f t="shared" si="50"/>
        <v/>
      </c>
      <c r="AP20" s="53" t="str">
        <f t="shared" si="50"/>
        <v/>
      </c>
      <c r="AQ20" s="53" t="str">
        <f t="shared" si="50"/>
        <v/>
      </c>
      <c r="AR20" s="53" t="str">
        <f t="shared" si="50"/>
        <v/>
      </c>
      <c r="AS20" s="53" t="str">
        <f t="shared" si="50"/>
        <v/>
      </c>
      <c r="AT20" s="53" t="str">
        <f t="shared" si="50"/>
        <v/>
      </c>
      <c r="AU20" s="53" t="str">
        <f t="shared" si="50"/>
        <v/>
      </c>
      <c r="AV20" s="53" t="str">
        <f t="shared" si="50"/>
        <v/>
      </c>
      <c r="AW20" s="53" t="str">
        <f t="shared" si="50"/>
        <v/>
      </c>
      <c r="AX20" s="53" t="str">
        <f t="shared" si="50"/>
        <v/>
      </c>
      <c r="AY20" s="53" t="str">
        <f t="shared" si="50"/>
        <v/>
      </c>
      <c r="AZ20" s="53" t="str">
        <f t="shared" si="50"/>
        <v/>
      </c>
      <c r="BA20" s="53" t="str">
        <f t="shared" si="50"/>
        <v/>
      </c>
      <c r="BB20" s="53" t="str">
        <f t="shared" si="50"/>
        <v/>
      </c>
      <c r="BC20" s="53" t="str">
        <f t="shared" si="50"/>
        <v/>
      </c>
      <c r="BD20" s="53" t="str">
        <f t="shared" si="50"/>
        <v/>
      </c>
      <c r="BE20" s="53" t="str">
        <f t="shared" si="50"/>
        <v/>
      </c>
      <c r="BF20" s="53" t="str">
        <f t="shared" si="50"/>
        <v/>
      </c>
      <c r="BG20" s="53" t="str">
        <f t="shared" si="50"/>
        <v/>
      </c>
      <c r="BH20" s="53" t="str">
        <f t="shared" si="50"/>
        <v/>
      </c>
      <c r="BI20" s="53" t="str">
        <f t="shared" si="50"/>
        <v/>
      </c>
      <c r="BJ20" s="53" t="str">
        <f t="shared" si="50"/>
        <v/>
      </c>
      <c r="BK20" s="53" t="str">
        <f t="shared" si="50"/>
        <v/>
      </c>
      <c r="BL20" s="53" t="str">
        <f t="shared" si="50"/>
        <v/>
      </c>
      <c r="BM20" s="54" t="str">
        <f t="shared" si="50"/>
        <v/>
      </c>
      <c r="BO20" s="52" t="str">
        <f t="shared" si="34"/>
        <v/>
      </c>
      <c r="BP20" s="53" t="str">
        <f t="shared" si="51"/>
        <v/>
      </c>
      <c r="BQ20" s="53" t="str">
        <f t="shared" si="51"/>
        <v/>
      </c>
      <c r="BR20" s="53" t="str">
        <f t="shared" si="51"/>
        <v/>
      </c>
      <c r="BS20" s="53" t="str">
        <f t="shared" si="51"/>
        <v/>
      </c>
      <c r="BT20" s="53" t="str">
        <f t="shared" si="51"/>
        <v/>
      </c>
      <c r="BU20" s="53" t="str">
        <f t="shared" si="51"/>
        <v/>
      </c>
      <c r="BV20" s="53" t="str">
        <f t="shared" si="51"/>
        <v/>
      </c>
      <c r="BW20" s="53" t="str">
        <f t="shared" si="51"/>
        <v/>
      </c>
      <c r="BX20" s="53" t="str">
        <f t="shared" si="51"/>
        <v/>
      </c>
      <c r="BY20" s="53" t="str">
        <f t="shared" si="51"/>
        <v/>
      </c>
      <c r="BZ20" s="53" t="str">
        <f t="shared" si="51"/>
        <v/>
      </c>
      <c r="CA20" s="53" t="str">
        <f t="shared" si="51"/>
        <v/>
      </c>
      <c r="CB20" s="53" t="str">
        <f t="shared" si="51"/>
        <v/>
      </c>
      <c r="CC20" s="53" t="str">
        <f t="shared" si="51"/>
        <v/>
      </c>
      <c r="CD20" s="53" t="str">
        <f t="shared" si="51"/>
        <v/>
      </c>
      <c r="CE20" s="53" t="str">
        <f t="shared" si="51"/>
        <v/>
      </c>
      <c r="CF20" s="53" t="str">
        <f t="shared" si="51"/>
        <v/>
      </c>
      <c r="CG20" s="53" t="str">
        <f t="shared" si="51"/>
        <v/>
      </c>
      <c r="CH20" s="53" t="str">
        <f t="shared" si="51"/>
        <v/>
      </c>
      <c r="CI20" s="53" t="str">
        <f t="shared" si="51"/>
        <v/>
      </c>
      <c r="CJ20" s="53" t="str">
        <f t="shared" si="51"/>
        <v/>
      </c>
      <c r="CK20" s="53" t="str">
        <f t="shared" si="51"/>
        <v/>
      </c>
      <c r="CL20" s="53" t="str">
        <f t="shared" si="51"/>
        <v/>
      </c>
      <c r="CM20" s="53" t="str">
        <f t="shared" si="51"/>
        <v/>
      </c>
      <c r="CN20" s="53" t="str">
        <f t="shared" si="51"/>
        <v/>
      </c>
      <c r="CO20" s="53" t="str">
        <f t="shared" si="51"/>
        <v/>
      </c>
      <c r="CP20" s="53" t="str">
        <f t="shared" si="51"/>
        <v/>
      </c>
      <c r="CQ20" s="53" t="str">
        <f t="shared" si="51"/>
        <v/>
      </c>
      <c r="CR20" s="54" t="str">
        <f t="shared" si="51"/>
        <v/>
      </c>
    </row>
    <row r="21" spans="1:97" x14ac:dyDescent="0.25">
      <c r="A21">
        <v>15</v>
      </c>
      <c r="B21" s="13"/>
      <c r="C21" s="93">
        <f t="shared" si="17"/>
        <v>1.6249999999999987E-2</v>
      </c>
      <c r="D21" s="88"/>
      <c r="E21" s="94" t="str">
        <f t="shared" si="52"/>
        <v/>
      </c>
      <c r="F21" s="94" t="str">
        <f t="shared" si="53"/>
        <v/>
      </c>
      <c r="G21" s="94" t="str">
        <f t="shared" si="54"/>
        <v/>
      </c>
      <c r="H21" s="89" t="str">
        <f t="shared" si="55"/>
        <v/>
      </c>
      <c r="I21" s="95" t="str">
        <f t="shared" si="56"/>
        <v/>
      </c>
      <c r="J21" s="97" t="str">
        <f t="shared" si="57"/>
        <v/>
      </c>
      <c r="K21" s="91" t="str">
        <f t="shared" si="58"/>
        <v/>
      </c>
      <c r="L21" s="81" t="str">
        <f t="shared" si="59"/>
        <v/>
      </c>
      <c r="M21" s="81" t="str">
        <f t="shared" si="60"/>
        <v/>
      </c>
      <c r="N21" s="92" t="str">
        <f t="shared" si="61"/>
        <v/>
      </c>
      <c r="O21" s="44" t="str">
        <f t="shared" si="37"/>
        <v/>
      </c>
      <c r="P21" s="72" t="str">
        <f t="shared" si="38"/>
        <v/>
      </c>
      <c r="Q21" s="72" t="str">
        <f t="shared" si="39"/>
        <v/>
      </c>
      <c r="R21" s="72" t="str">
        <f t="shared" si="40"/>
        <v/>
      </c>
      <c r="S21" s="72" t="str">
        <f t="shared" si="41"/>
        <v/>
      </c>
      <c r="T21" s="72" t="str">
        <f t="shared" si="42"/>
        <v/>
      </c>
      <c r="U21" s="29" t="str">
        <f t="shared" si="43"/>
        <v/>
      </c>
      <c r="V21" s="99" t="str">
        <f t="shared" si="44"/>
        <v/>
      </c>
      <c r="W21" s="43" t="str">
        <f t="shared" si="45"/>
        <v/>
      </c>
      <c r="X21" s="43" t="str">
        <f t="shared" si="46"/>
        <v/>
      </c>
      <c r="Y21" s="43" t="str">
        <f t="shared" si="47"/>
        <v/>
      </c>
      <c r="Z21" s="43" t="str">
        <f t="shared" si="48"/>
        <v/>
      </c>
      <c r="AA21" s="45" t="str">
        <f t="shared" si="49"/>
        <v/>
      </c>
      <c r="AB21" s="80" t="str">
        <f t="shared" si="62"/>
        <v/>
      </c>
      <c r="AC21" s="81" t="str">
        <f t="shared" si="63"/>
        <v/>
      </c>
      <c r="AD21" s="81" t="str">
        <f t="shared" si="64"/>
        <v/>
      </c>
      <c r="AE21" s="82" t="str">
        <f t="shared" si="65"/>
        <v/>
      </c>
      <c r="AF21" s="82" t="str">
        <f t="shared" si="66"/>
        <v/>
      </c>
      <c r="AG21" s="83" t="str">
        <f t="shared" si="67"/>
        <v/>
      </c>
      <c r="AI21" s="151">
        <f t="shared" si="33"/>
        <v>0</v>
      </c>
      <c r="AJ21" s="53" t="str">
        <f t="shared" si="14"/>
        <v/>
      </c>
      <c r="AK21" s="53" t="str">
        <f t="shared" si="50"/>
        <v/>
      </c>
      <c r="AL21" s="53" t="str">
        <f t="shared" si="50"/>
        <v/>
      </c>
      <c r="AM21" s="53" t="str">
        <f t="shared" si="50"/>
        <v/>
      </c>
      <c r="AN21" s="53" t="str">
        <f t="shared" si="50"/>
        <v/>
      </c>
      <c r="AO21" s="53" t="str">
        <f t="shared" si="50"/>
        <v/>
      </c>
      <c r="AP21" s="53" t="str">
        <f t="shared" si="50"/>
        <v/>
      </c>
      <c r="AQ21" s="53" t="str">
        <f t="shared" si="50"/>
        <v/>
      </c>
      <c r="AR21" s="53" t="str">
        <f t="shared" si="50"/>
        <v/>
      </c>
      <c r="AS21" s="53" t="str">
        <f t="shared" si="50"/>
        <v/>
      </c>
      <c r="AT21" s="53" t="str">
        <f t="shared" si="50"/>
        <v/>
      </c>
      <c r="AU21" s="53" t="str">
        <f t="shared" si="50"/>
        <v/>
      </c>
      <c r="AV21" s="53" t="str">
        <f t="shared" si="50"/>
        <v/>
      </c>
      <c r="AW21" s="53" t="str">
        <f t="shared" si="50"/>
        <v/>
      </c>
      <c r="AX21" s="53" t="str">
        <f t="shared" si="50"/>
        <v/>
      </c>
      <c r="AY21" s="53" t="str">
        <f t="shared" si="50"/>
        <v/>
      </c>
      <c r="AZ21" s="53" t="str">
        <f t="shared" si="50"/>
        <v/>
      </c>
      <c r="BA21" s="53" t="str">
        <f t="shared" si="50"/>
        <v/>
      </c>
      <c r="BB21" s="53" t="str">
        <f t="shared" si="50"/>
        <v/>
      </c>
      <c r="BC21" s="53" t="str">
        <f t="shared" si="50"/>
        <v/>
      </c>
      <c r="BD21" s="53" t="str">
        <f t="shared" si="50"/>
        <v/>
      </c>
      <c r="BE21" s="53" t="str">
        <f t="shared" si="50"/>
        <v/>
      </c>
      <c r="BF21" s="53" t="str">
        <f t="shared" si="50"/>
        <v/>
      </c>
      <c r="BG21" s="53" t="str">
        <f t="shared" si="50"/>
        <v/>
      </c>
      <c r="BH21" s="53" t="str">
        <f t="shared" si="50"/>
        <v/>
      </c>
      <c r="BI21" s="53" t="str">
        <f t="shared" si="50"/>
        <v/>
      </c>
      <c r="BJ21" s="53" t="str">
        <f t="shared" si="50"/>
        <v/>
      </c>
      <c r="BK21" s="53" t="str">
        <f t="shared" si="50"/>
        <v/>
      </c>
      <c r="BL21" s="53" t="str">
        <f t="shared" si="50"/>
        <v/>
      </c>
      <c r="BM21" s="54" t="str">
        <f t="shared" si="50"/>
        <v/>
      </c>
      <c r="BO21" s="52" t="str">
        <f t="shared" si="34"/>
        <v/>
      </c>
      <c r="BP21" s="53" t="str">
        <f t="shared" si="51"/>
        <v/>
      </c>
      <c r="BQ21" s="53" t="str">
        <f t="shared" si="51"/>
        <v/>
      </c>
      <c r="BR21" s="53" t="str">
        <f t="shared" si="51"/>
        <v/>
      </c>
      <c r="BS21" s="53" t="str">
        <f t="shared" si="51"/>
        <v/>
      </c>
      <c r="BT21" s="53" t="str">
        <f t="shared" si="51"/>
        <v/>
      </c>
      <c r="BU21" s="53" t="str">
        <f t="shared" si="51"/>
        <v/>
      </c>
      <c r="BV21" s="53" t="str">
        <f t="shared" si="51"/>
        <v/>
      </c>
      <c r="BW21" s="53" t="str">
        <f t="shared" si="51"/>
        <v/>
      </c>
      <c r="BX21" s="53" t="str">
        <f t="shared" si="51"/>
        <v/>
      </c>
      <c r="BY21" s="53" t="str">
        <f t="shared" si="51"/>
        <v/>
      </c>
      <c r="BZ21" s="53" t="str">
        <f t="shared" si="51"/>
        <v/>
      </c>
      <c r="CA21" s="53" t="str">
        <f t="shared" si="51"/>
        <v/>
      </c>
      <c r="CB21" s="53" t="str">
        <f t="shared" si="51"/>
        <v/>
      </c>
      <c r="CC21" s="53" t="str">
        <f t="shared" si="51"/>
        <v/>
      </c>
      <c r="CD21" s="53" t="str">
        <f t="shared" si="51"/>
        <v/>
      </c>
      <c r="CE21" s="53" t="str">
        <f t="shared" si="51"/>
        <v/>
      </c>
      <c r="CF21" s="53" t="str">
        <f t="shared" si="51"/>
        <v/>
      </c>
      <c r="CG21" s="53" t="str">
        <f t="shared" si="51"/>
        <v/>
      </c>
      <c r="CH21" s="53" t="str">
        <f t="shared" si="51"/>
        <v/>
      </c>
      <c r="CI21" s="53" t="str">
        <f t="shared" si="51"/>
        <v/>
      </c>
      <c r="CJ21" s="53" t="str">
        <f t="shared" si="51"/>
        <v/>
      </c>
      <c r="CK21" s="53" t="str">
        <f t="shared" si="51"/>
        <v/>
      </c>
      <c r="CL21" s="53" t="str">
        <f t="shared" si="51"/>
        <v/>
      </c>
      <c r="CM21" s="53" t="str">
        <f t="shared" si="51"/>
        <v/>
      </c>
      <c r="CN21" s="53" t="str">
        <f t="shared" si="51"/>
        <v/>
      </c>
      <c r="CO21" s="53" t="str">
        <f t="shared" si="51"/>
        <v/>
      </c>
      <c r="CP21" s="53" t="str">
        <f t="shared" si="51"/>
        <v/>
      </c>
      <c r="CQ21" s="53" t="str">
        <f t="shared" si="51"/>
        <v/>
      </c>
      <c r="CR21" s="54" t="str">
        <f t="shared" si="51"/>
        <v/>
      </c>
    </row>
    <row r="22" spans="1:97" x14ac:dyDescent="0.25">
      <c r="A22">
        <v>16</v>
      </c>
      <c r="B22" s="13"/>
      <c r="C22" s="93">
        <f t="shared" si="17"/>
        <v>1.4999999999999987E-2</v>
      </c>
      <c r="D22" s="88"/>
      <c r="E22" s="94" t="str">
        <f t="shared" si="52"/>
        <v/>
      </c>
      <c r="F22" s="94" t="str">
        <f t="shared" si="53"/>
        <v/>
      </c>
      <c r="G22" s="94" t="str">
        <f t="shared" si="54"/>
        <v/>
      </c>
      <c r="H22" s="89" t="str">
        <f t="shared" si="55"/>
        <v/>
      </c>
      <c r="I22" s="95" t="str">
        <f t="shared" si="56"/>
        <v/>
      </c>
      <c r="J22" s="97" t="str">
        <f t="shared" si="57"/>
        <v/>
      </c>
      <c r="K22" s="91" t="str">
        <f t="shared" si="58"/>
        <v/>
      </c>
      <c r="L22" s="81" t="str">
        <f t="shared" si="59"/>
        <v/>
      </c>
      <c r="M22" s="81" t="str">
        <f t="shared" si="60"/>
        <v/>
      </c>
      <c r="N22" s="92" t="str">
        <f t="shared" si="61"/>
        <v/>
      </c>
      <c r="O22" s="44" t="str">
        <f t="shared" si="37"/>
        <v/>
      </c>
      <c r="P22" s="72" t="str">
        <f t="shared" si="38"/>
        <v/>
      </c>
      <c r="Q22" s="72" t="str">
        <f t="shared" si="39"/>
        <v/>
      </c>
      <c r="R22" s="72" t="str">
        <f t="shared" si="40"/>
        <v/>
      </c>
      <c r="S22" s="72" t="str">
        <f t="shared" si="41"/>
        <v/>
      </c>
      <c r="T22" s="72" t="str">
        <f t="shared" si="42"/>
        <v/>
      </c>
      <c r="U22" s="29" t="str">
        <f t="shared" si="43"/>
        <v/>
      </c>
      <c r="V22" s="99" t="str">
        <f t="shared" si="44"/>
        <v/>
      </c>
      <c r="W22" s="43" t="str">
        <f t="shared" si="45"/>
        <v/>
      </c>
      <c r="X22" s="43" t="str">
        <f t="shared" si="46"/>
        <v/>
      </c>
      <c r="Y22" s="43" t="str">
        <f t="shared" si="47"/>
        <v/>
      </c>
      <c r="Z22" s="43" t="str">
        <f t="shared" si="48"/>
        <v/>
      </c>
      <c r="AA22" s="45" t="str">
        <f t="shared" si="49"/>
        <v/>
      </c>
      <c r="AB22" s="80" t="str">
        <f t="shared" si="62"/>
        <v/>
      </c>
      <c r="AC22" s="81" t="str">
        <f t="shared" si="63"/>
        <v/>
      </c>
      <c r="AD22" s="81" t="str">
        <f t="shared" si="64"/>
        <v/>
      </c>
      <c r="AE22" s="82" t="str">
        <f t="shared" si="65"/>
        <v/>
      </c>
      <c r="AF22" s="82" t="str">
        <f t="shared" si="66"/>
        <v/>
      </c>
      <c r="AG22" s="83" t="str">
        <f t="shared" si="67"/>
        <v/>
      </c>
      <c r="AI22" s="151">
        <f t="shared" si="33"/>
        <v>0</v>
      </c>
      <c r="AJ22" s="53" t="str">
        <f t="shared" si="14"/>
        <v/>
      </c>
      <c r="AK22" s="53" t="str">
        <f t="shared" si="50"/>
        <v/>
      </c>
      <c r="AL22" s="53" t="str">
        <f t="shared" si="50"/>
        <v/>
      </c>
      <c r="AM22" s="53" t="str">
        <f t="shared" si="50"/>
        <v/>
      </c>
      <c r="AN22" s="53" t="str">
        <f t="shared" si="50"/>
        <v/>
      </c>
      <c r="AO22" s="53" t="str">
        <f t="shared" si="50"/>
        <v/>
      </c>
      <c r="AP22" s="53" t="str">
        <f t="shared" si="50"/>
        <v/>
      </c>
      <c r="AQ22" s="53" t="str">
        <f t="shared" si="50"/>
        <v/>
      </c>
      <c r="AR22" s="53" t="str">
        <f t="shared" si="50"/>
        <v/>
      </c>
      <c r="AS22" s="53" t="str">
        <f t="shared" si="50"/>
        <v/>
      </c>
      <c r="AT22" s="53" t="str">
        <f t="shared" si="50"/>
        <v/>
      </c>
      <c r="AU22" s="53" t="str">
        <f t="shared" si="50"/>
        <v/>
      </c>
      <c r="AV22" s="53" t="str">
        <f t="shared" si="50"/>
        <v/>
      </c>
      <c r="AW22" s="53" t="str">
        <f t="shared" si="50"/>
        <v/>
      </c>
      <c r="AX22" s="53" t="str">
        <f t="shared" si="50"/>
        <v/>
      </c>
      <c r="AY22" s="53" t="str">
        <f t="shared" si="50"/>
        <v/>
      </c>
      <c r="AZ22" s="53" t="str">
        <f t="shared" si="50"/>
        <v/>
      </c>
      <c r="BA22" s="53" t="str">
        <f t="shared" si="50"/>
        <v/>
      </c>
      <c r="BB22" s="53" t="str">
        <f t="shared" si="50"/>
        <v/>
      </c>
      <c r="BC22" s="53" t="str">
        <f t="shared" si="50"/>
        <v/>
      </c>
      <c r="BD22" s="53" t="str">
        <f t="shared" si="50"/>
        <v/>
      </c>
      <c r="BE22" s="53" t="str">
        <f t="shared" si="50"/>
        <v/>
      </c>
      <c r="BF22" s="53" t="str">
        <f t="shared" si="50"/>
        <v/>
      </c>
      <c r="BG22" s="53" t="str">
        <f t="shared" si="50"/>
        <v/>
      </c>
      <c r="BH22" s="53" t="str">
        <f t="shared" si="50"/>
        <v/>
      </c>
      <c r="BI22" s="53" t="str">
        <f t="shared" si="50"/>
        <v/>
      </c>
      <c r="BJ22" s="53" t="str">
        <f t="shared" si="50"/>
        <v/>
      </c>
      <c r="BK22" s="53" t="str">
        <f t="shared" si="50"/>
        <v/>
      </c>
      <c r="BL22" s="53" t="str">
        <f t="shared" si="50"/>
        <v/>
      </c>
      <c r="BM22" s="54" t="str">
        <f t="shared" si="50"/>
        <v/>
      </c>
      <c r="BO22" s="52" t="str">
        <f t="shared" si="34"/>
        <v/>
      </c>
      <c r="BP22" s="53" t="str">
        <f t="shared" si="51"/>
        <v/>
      </c>
      <c r="BQ22" s="53" t="str">
        <f t="shared" si="51"/>
        <v/>
      </c>
      <c r="BR22" s="53" t="str">
        <f t="shared" si="51"/>
        <v/>
      </c>
      <c r="BS22" s="53" t="str">
        <f t="shared" si="51"/>
        <v/>
      </c>
      <c r="BT22" s="53" t="str">
        <f t="shared" si="51"/>
        <v/>
      </c>
      <c r="BU22" s="53" t="str">
        <f t="shared" si="51"/>
        <v/>
      </c>
      <c r="BV22" s="53" t="str">
        <f t="shared" si="51"/>
        <v/>
      </c>
      <c r="BW22" s="53" t="str">
        <f t="shared" si="51"/>
        <v/>
      </c>
      <c r="BX22" s="53" t="str">
        <f t="shared" si="51"/>
        <v/>
      </c>
      <c r="BY22" s="53" t="str">
        <f t="shared" si="51"/>
        <v/>
      </c>
      <c r="BZ22" s="53" t="str">
        <f t="shared" si="51"/>
        <v/>
      </c>
      <c r="CA22" s="53" t="str">
        <f t="shared" si="51"/>
        <v/>
      </c>
      <c r="CB22" s="53" t="str">
        <f t="shared" si="51"/>
        <v/>
      </c>
      <c r="CC22" s="53" t="str">
        <f t="shared" si="51"/>
        <v/>
      </c>
      <c r="CD22" s="53" t="str">
        <f t="shared" si="51"/>
        <v/>
      </c>
      <c r="CE22" s="53" t="str">
        <f t="shared" si="51"/>
        <v/>
      </c>
      <c r="CF22" s="53" t="str">
        <f t="shared" si="51"/>
        <v/>
      </c>
      <c r="CG22" s="53" t="str">
        <f t="shared" si="51"/>
        <v/>
      </c>
      <c r="CH22" s="53" t="str">
        <f t="shared" si="51"/>
        <v/>
      </c>
      <c r="CI22" s="53" t="str">
        <f t="shared" si="51"/>
        <v/>
      </c>
      <c r="CJ22" s="53" t="str">
        <f t="shared" si="51"/>
        <v/>
      </c>
      <c r="CK22" s="53" t="str">
        <f t="shared" si="51"/>
        <v/>
      </c>
      <c r="CL22" s="53" t="str">
        <f t="shared" si="51"/>
        <v/>
      </c>
      <c r="CM22" s="53" t="str">
        <f t="shared" si="51"/>
        <v/>
      </c>
      <c r="CN22" s="53" t="str">
        <f t="shared" si="51"/>
        <v/>
      </c>
      <c r="CO22" s="53" t="str">
        <f t="shared" si="51"/>
        <v/>
      </c>
      <c r="CP22" s="53" t="str">
        <f t="shared" si="51"/>
        <v/>
      </c>
      <c r="CQ22" s="53" t="str">
        <f t="shared" si="51"/>
        <v/>
      </c>
      <c r="CR22" s="54" t="str">
        <f t="shared" si="51"/>
        <v/>
      </c>
    </row>
    <row r="23" spans="1:97" x14ac:dyDescent="0.25">
      <c r="A23">
        <v>17</v>
      </c>
      <c r="B23" s="13"/>
      <c r="C23" s="93">
        <f t="shared" si="17"/>
        <v>1.3749999999999988E-2</v>
      </c>
      <c r="D23" s="88"/>
      <c r="E23" s="94" t="str">
        <f t="shared" si="52"/>
        <v/>
      </c>
      <c r="F23" s="94" t="str">
        <f t="shared" si="53"/>
        <v/>
      </c>
      <c r="G23" s="94" t="str">
        <f t="shared" si="54"/>
        <v/>
      </c>
      <c r="H23" s="89" t="str">
        <f t="shared" si="55"/>
        <v/>
      </c>
      <c r="I23" s="95" t="str">
        <f t="shared" si="56"/>
        <v/>
      </c>
      <c r="J23" s="97" t="str">
        <f t="shared" si="57"/>
        <v/>
      </c>
      <c r="K23" s="91" t="str">
        <f t="shared" si="58"/>
        <v/>
      </c>
      <c r="L23" s="81" t="str">
        <f t="shared" si="59"/>
        <v/>
      </c>
      <c r="M23" s="81" t="str">
        <f t="shared" si="60"/>
        <v/>
      </c>
      <c r="N23" s="92" t="str">
        <f t="shared" si="61"/>
        <v/>
      </c>
      <c r="O23" s="44" t="str">
        <f t="shared" si="37"/>
        <v/>
      </c>
      <c r="P23" s="72" t="str">
        <f t="shared" si="38"/>
        <v/>
      </c>
      <c r="Q23" s="72" t="str">
        <f t="shared" si="39"/>
        <v/>
      </c>
      <c r="R23" s="72" t="str">
        <f t="shared" si="40"/>
        <v/>
      </c>
      <c r="S23" s="72" t="str">
        <f t="shared" si="41"/>
        <v/>
      </c>
      <c r="T23" s="72" t="str">
        <f t="shared" si="42"/>
        <v/>
      </c>
      <c r="U23" s="29" t="str">
        <f t="shared" si="43"/>
        <v/>
      </c>
      <c r="V23" s="99" t="str">
        <f t="shared" si="44"/>
        <v/>
      </c>
      <c r="W23" s="43" t="str">
        <f t="shared" si="45"/>
        <v/>
      </c>
      <c r="X23" s="43" t="str">
        <f t="shared" si="46"/>
        <v/>
      </c>
      <c r="Y23" s="43" t="str">
        <f t="shared" si="47"/>
        <v/>
      </c>
      <c r="Z23" s="43" t="str">
        <f t="shared" si="48"/>
        <v/>
      </c>
      <c r="AA23" s="45" t="str">
        <f t="shared" si="49"/>
        <v/>
      </c>
      <c r="AB23" s="80" t="str">
        <f t="shared" si="62"/>
        <v/>
      </c>
      <c r="AC23" s="81" t="str">
        <f t="shared" si="63"/>
        <v/>
      </c>
      <c r="AD23" s="81" t="str">
        <f t="shared" si="64"/>
        <v/>
      </c>
      <c r="AE23" s="82" t="str">
        <f t="shared" si="65"/>
        <v/>
      </c>
      <c r="AF23" s="82" t="str">
        <f t="shared" si="66"/>
        <v/>
      </c>
      <c r="AG23" s="83" t="str">
        <f t="shared" si="67"/>
        <v/>
      </c>
      <c r="AI23" s="151">
        <f t="shared" si="33"/>
        <v>0</v>
      </c>
      <c r="AJ23" s="53" t="str">
        <f t="shared" si="14"/>
        <v/>
      </c>
      <c r="AK23" s="53" t="str">
        <f t="shared" si="50"/>
        <v/>
      </c>
      <c r="AL23" s="53" t="str">
        <f t="shared" si="50"/>
        <v/>
      </c>
      <c r="AM23" s="53" t="str">
        <f t="shared" si="50"/>
        <v/>
      </c>
      <c r="AN23" s="53" t="str">
        <f t="shared" si="50"/>
        <v/>
      </c>
      <c r="AO23" s="53" t="str">
        <f t="shared" si="50"/>
        <v/>
      </c>
      <c r="AP23" s="53" t="str">
        <f t="shared" si="50"/>
        <v/>
      </c>
      <c r="AQ23" s="53" t="str">
        <f t="shared" si="50"/>
        <v/>
      </c>
      <c r="AR23" s="53" t="str">
        <f t="shared" si="50"/>
        <v/>
      </c>
      <c r="AS23" s="53" t="str">
        <f t="shared" si="50"/>
        <v/>
      </c>
      <c r="AT23" s="53" t="str">
        <f t="shared" si="50"/>
        <v/>
      </c>
      <c r="AU23" s="53" t="str">
        <f t="shared" si="50"/>
        <v/>
      </c>
      <c r="AV23" s="53" t="str">
        <f t="shared" si="50"/>
        <v/>
      </c>
      <c r="AW23" s="53" t="str">
        <f t="shared" si="50"/>
        <v/>
      </c>
      <c r="AX23" s="53" t="str">
        <f t="shared" si="50"/>
        <v/>
      </c>
      <c r="AY23" s="53" t="str">
        <f t="shared" si="50"/>
        <v/>
      </c>
      <c r="AZ23" s="53" t="str">
        <f t="shared" si="50"/>
        <v/>
      </c>
      <c r="BA23" s="53" t="str">
        <f t="shared" si="50"/>
        <v/>
      </c>
      <c r="BB23" s="53" t="str">
        <f t="shared" si="50"/>
        <v/>
      </c>
      <c r="BC23" s="53" t="str">
        <f t="shared" si="50"/>
        <v/>
      </c>
      <c r="BD23" s="53" t="str">
        <f t="shared" si="50"/>
        <v/>
      </c>
      <c r="BE23" s="53" t="str">
        <f t="shared" si="50"/>
        <v/>
      </c>
      <c r="BF23" s="53" t="str">
        <f t="shared" si="50"/>
        <v/>
      </c>
      <c r="BG23" s="53" t="str">
        <f t="shared" si="50"/>
        <v/>
      </c>
      <c r="BH23" s="53" t="str">
        <f t="shared" si="50"/>
        <v/>
      </c>
      <c r="BI23" s="53" t="str">
        <f t="shared" si="50"/>
        <v/>
      </c>
      <c r="BJ23" s="53" t="str">
        <f t="shared" si="50"/>
        <v/>
      </c>
      <c r="BK23" s="53" t="str">
        <f t="shared" si="50"/>
        <v/>
      </c>
      <c r="BL23" s="53" t="str">
        <f t="shared" si="50"/>
        <v/>
      </c>
      <c r="BM23" s="54" t="str">
        <f t="shared" si="50"/>
        <v/>
      </c>
      <c r="BO23" s="52" t="str">
        <f t="shared" si="34"/>
        <v/>
      </c>
      <c r="BP23" s="53" t="str">
        <f t="shared" si="51"/>
        <v/>
      </c>
      <c r="BQ23" s="53" t="str">
        <f t="shared" si="51"/>
        <v/>
      </c>
      <c r="BR23" s="53" t="str">
        <f t="shared" si="51"/>
        <v/>
      </c>
      <c r="BS23" s="53" t="str">
        <f t="shared" si="51"/>
        <v/>
      </c>
      <c r="BT23" s="53" t="str">
        <f t="shared" si="51"/>
        <v/>
      </c>
      <c r="BU23" s="53" t="str">
        <f t="shared" si="51"/>
        <v/>
      </c>
      <c r="BV23" s="53" t="str">
        <f t="shared" si="51"/>
        <v/>
      </c>
      <c r="BW23" s="53" t="str">
        <f t="shared" si="51"/>
        <v/>
      </c>
      <c r="BX23" s="53" t="str">
        <f t="shared" si="51"/>
        <v/>
      </c>
      <c r="BY23" s="53" t="str">
        <f t="shared" si="51"/>
        <v/>
      </c>
      <c r="BZ23" s="53" t="str">
        <f t="shared" si="51"/>
        <v/>
      </c>
      <c r="CA23" s="53" t="str">
        <f t="shared" si="51"/>
        <v/>
      </c>
      <c r="CB23" s="53" t="str">
        <f t="shared" si="51"/>
        <v/>
      </c>
      <c r="CC23" s="53" t="str">
        <f t="shared" si="51"/>
        <v/>
      </c>
      <c r="CD23" s="53" t="str">
        <f t="shared" si="51"/>
        <v/>
      </c>
      <c r="CE23" s="53" t="str">
        <f t="shared" si="51"/>
        <v/>
      </c>
      <c r="CF23" s="53" t="str">
        <f t="shared" si="51"/>
        <v/>
      </c>
      <c r="CG23" s="53" t="str">
        <f t="shared" si="51"/>
        <v/>
      </c>
      <c r="CH23" s="53" t="str">
        <f t="shared" si="51"/>
        <v/>
      </c>
      <c r="CI23" s="53" t="str">
        <f t="shared" si="51"/>
        <v/>
      </c>
      <c r="CJ23" s="53" t="str">
        <f t="shared" si="51"/>
        <v/>
      </c>
      <c r="CK23" s="53" t="str">
        <f t="shared" si="51"/>
        <v/>
      </c>
      <c r="CL23" s="53" t="str">
        <f t="shared" si="51"/>
        <v/>
      </c>
      <c r="CM23" s="53" t="str">
        <f t="shared" si="51"/>
        <v/>
      </c>
      <c r="CN23" s="53" t="str">
        <f t="shared" si="51"/>
        <v/>
      </c>
      <c r="CO23" s="53" t="str">
        <f t="shared" si="51"/>
        <v/>
      </c>
      <c r="CP23" s="53" t="str">
        <f t="shared" si="51"/>
        <v/>
      </c>
      <c r="CQ23" s="53" t="str">
        <f t="shared" si="51"/>
        <v/>
      </c>
      <c r="CR23" s="54" t="str">
        <f t="shared" si="51"/>
        <v/>
      </c>
    </row>
    <row r="24" spans="1:97" x14ac:dyDescent="0.25">
      <c r="A24">
        <v>18</v>
      </c>
      <c r="B24" s="13"/>
      <c r="C24" s="93">
        <f t="shared" si="17"/>
        <v>1.2499999999999989E-2</v>
      </c>
      <c r="D24" s="88"/>
      <c r="E24" s="94" t="str">
        <f t="shared" si="52"/>
        <v/>
      </c>
      <c r="F24" s="94" t="str">
        <f t="shared" si="53"/>
        <v/>
      </c>
      <c r="G24" s="94" t="str">
        <f t="shared" si="54"/>
        <v/>
      </c>
      <c r="H24" s="89" t="str">
        <f t="shared" si="55"/>
        <v/>
      </c>
      <c r="I24" s="95" t="str">
        <f t="shared" si="56"/>
        <v/>
      </c>
      <c r="J24" s="97" t="str">
        <f t="shared" si="57"/>
        <v/>
      </c>
      <c r="K24" s="91" t="str">
        <f t="shared" si="58"/>
        <v/>
      </c>
      <c r="L24" s="81" t="str">
        <f t="shared" si="59"/>
        <v/>
      </c>
      <c r="M24" s="81" t="str">
        <f t="shared" si="60"/>
        <v/>
      </c>
      <c r="N24" s="92" t="str">
        <f t="shared" si="61"/>
        <v/>
      </c>
      <c r="O24" s="44" t="str">
        <f t="shared" si="37"/>
        <v/>
      </c>
      <c r="P24" s="72" t="str">
        <f t="shared" si="38"/>
        <v/>
      </c>
      <c r="Q24" s="72" t="str">
        <f t="shared" si="39"/>
        <v/>
      </c>
      <c r="R24" s="72" t="str">
        <f t="shared" si="40"/>
        <v/>
      </c>
      <c r="S24" s="72" t="str">
        <f t="shared" si="41"/>
        <v/>
      </c>
      <c r="T24" s="72" t="str">
        <f t="shared" si="42"/>
        <v/>
      </c>
      <c r="U24" s="29" t="str">
        <f t="shared" si="43"/>
        <v/>
      </c>
      <c r="V24" s="99" t="str">
        <f t="shared" si="44"/>
        <v/>
      </c>
      <c r="W24" s="43" t="str">
        <f t="shared" si="45"/>
        <v/>
      </c>
      <c r="X24" s="43" t="str">
        <f t="shared" si="46"/>
        <v/>
      </c>
      <c r="Y24" s="43" t="str">
        <f t="shared" si="47"/>
        <v/>
      </c>
      <c r="Z24" s="43" t="str">
        <f t="shared" si="48"/>
        <v/>
      </c>
      <c r="AA24" s="45" t="str">
        <f t="shared" si="49"/>
        <v/>
      </c>
      <c r="AB24" s="80" t="str">
        <f t="shared" si="62"/>
        <v/>
      </c>
      <c r="AC24" s="81" t="str">
        <f t="shared" si="63"/>
        <v/>
      </c>
      <c r="AD24" s="81" t="str">
        <f t="shared" si="64"/>
        <v/>
      </c>
      <c r="AE24" s="82" t="str">
        <f t="shared" si="65"/>
        <v/>
      </c>
      <c r="AF24" s="82" t="str">
        <f t="shared" si="66"/>
        <v/>
      </c>
      <c r="AG24" s="83" t="str">
        <f t="shared" si="67"/>
        <v/>
      </c>
      <c r="AI24" s="151">
        <f t="shared" si="33"/>
        <v>0</v>
      </c>
      <c r="AJ24" s="53" t="str">
        <f t="shared" si="14"/>
        <v/>
      </c>
      <c r="AK24" s="53" t="str">
        <f t="shared" si="50"/>
        <v/>
      </c>
      <c r="AL24" s="53" t="str">
        <f t="shared" si="50"/>
        <v/>
      </c>
      <c r="AM24" s="53" t="str">
        <f t="shared" si="50"/>
        <v/>
      </c>
      <c r="AN24" s="53" t="str">
        <f t="shared" si="50"/>
        <v/>
      </c>
      <c r="AO24" s="53" t="str">
        <f t="shared" si="50"/>
        <v/>
      </c>
      <c r="AP24" s="53" t="str">
        <f t="shared" si="50"/>
        <v/>
      </c>
      <c r="AQ24" s="53" t="str">
        <f t="shared" si="50"/>
        <v/>
      </c>
      <c r="AR24" s="53" t="str">
        <f t="shared" si="50"/>
        <v/>
      </c>
      <c r="AS24" s="53" t="str">
        <f t="shared" si="50"/>
        <v/>
      </c>
      <c r="AT24" s="53" t="str">
        <f t="shared" si="50"/>
        <v/>
      </c>
      <c r="AU24" s="53" t="str">
        <f t="shared" si="50"/>
        <v/>
      </c>
      <c r="AV24" s="53" t="str">
        <f t="shared" si="50"/>
        <v/>
      </c>
      <c r="AW24" s="53" t="str">
        <f t="shared" si="50"/>
        <v/>
      </c>
      <c r="AX24" s="53" t="str">
        <f t="shared" si="50"/>
        <v/>
      </c>
      <c r="AY24" s="53" t="str">
        <f t="shared" si="50"/>
        <v/>
      </c>
      <c r="AZ24" s="53" t="str">
        <f t="shared" si="50"/>
        <v/>
      </c>
      <c r="BA24" s="53" t="str">
        <f t="shared" si="50"/>
        <v/>
      </c>
      <c r="BB24" s="53" t="str">
        <f t="shared" si="50"/>
        <v/>
      </c>
      <c r="BC24" s="53" t="str">
        <f t="shared" si="50"/>
        <v/>
      </c>
      <c r="BD24" s="53" t="str">
        <f t="shared" si="50"/>
        <v/>
      </c>
      <c r="BE24" s="53" t="str">
        <f t="shared" si="50"/>
        <v/>
      </c>
      <c r="BF24" s="53" t="str">
        <f t="shared" si="50"/>
        <v/>
      </c>
      <c r="BG24" s="53" t="str">
        <f t="shared" si="50"/>
        <v/>
      </c>
      <c r="BH24" s="53" t="str">
        <f t="shared" si="50"/>
        <v/>
      </c>
      <c r="BI24" s="53" t="str">
        <f t="shared" si="50"/>
        <v/>
      </c>
      <c r="BJ24" s="53" t="str">
        <f t="shared" si="50"/>
        <v/>
      </c>
      <c r="BK24" s="53" t="str">
        <f t="shared" si="50"/>
        <v/>
      </c>
      <c r="BL24" s="53" t="str">
        <f t="shared" si="50"/>
        <v/>
      </c>
      <c r="BM24" s="54" t="str">
        <f t="shared" si="50"/>
        <v/>
      </c>
      <c r="BO24" s="52" t="str">
        <f t="shared" si="34"/>
        <v/>
      </c>
      <c r="BP24" s="53" t="str">
        <f t="shared" si="51"/>
        <v/>
      </c>
      <c r="BQ24" s="53" t="str">
        <f t="shared" si="51"/>
        <v/>
      </c>
      <c r="BR24" s="53" t="str">
        <f t="shared" si="51"/>
        <v/>
      </c>
      <c r="BS24" s="53" t="str">
        <f t="shared" si="51"/>
        <v/>
      </c>
      <c r="BT24" s="53" t="str">
        <f t="shared" si="51"/>
        <v/>
      </c>
      <c r="BU24" s="53" t="str">
        <f t="shared" si="51"/>
        <v/>
      </c>
      <c r="BV24" s="53" t="str">
        <f t="shared" si="51"/>
        <v/>
      </c>
      <c r="BW24" s="53" t="str">
        <f t="shared" si="51"/>
        <v/>
      </c>
      <c r="BX24" s="53" t="str">
        <f t="shared" si="51"/>
        <v/>
      </c>
      <c r="BY24" s="53" t="str">
        <f t="shared" si="51"/>
        <v/>
      </c>
      <c r="BZ24" s="53" t="str">
        <f t="shared" si="51"/>
        <v/>
      </c>
      <c r="CA24" s="53" t="str">
        <f t="shared" si="51"/>
        <v/>
      </c>
      <c r="CB24" s="53" t="str">
        <f t="shared" si="51"/>
        <v/>
      </c>
      <c r="CC24" s="53" t="str">
        <f t="shared" si="51"/>
        <v/>
      </c>
      <c r="CD24" s="53" t="str">
        <f t="shared" si="51"/>
        <v/>
      </c>
      <c r="CE24" s="53" t="str">
        <f t="shared" si="51"/>
        <v/>
      </c>
      <c r="CF24" s="53" t="str">
        <f t="shared" si="51"/>
        <v/>
      </c>
      <c r="CG24" s="53" t="str">
        <f t="shared" si="51"/>
        <v/>
      </c>
      <c r="CH24" s="53" t="str">
        <f t="shared" si="51"/>
        <v/>
      </c>
      <c r="CI24" s="53" t="str">
        <f t="shared" si="51"/>
        <v/>
      </c>
      <c r="CJ24" s="53" t="str">
        <f t="shared" si="51"/>
        <v/>
      </c>
      <c r="CK24" s="53" t="str">
        <f t="shared" si="51"/>
        <v/>
      </c>
      <c r="CL24" s="53" t="str">
        <f t="shared" si="51"/>
        <v/>
      </c>
      <c r="CM24" s="53" t="str">
        <f t="shared" si="51"/>
        <v/>
      </c>
      <c r="CN24" s="53" t="str">
        <f t="shared" si="51"/>
        <v/>
      </c>
      <c r="CO24" s="53" t="str">
        <f t="shared" si="51"/>
        <v/>
      </c>
      <c r="CP24" s="53" t="str">
        <f t="shared" si="51"/>
        <v/>
      </c>
      <c r="CQ24" s="53" t="str">
        <f t="shared" si="51"/>
        <v/>
      </c>
      <c r="CR24" s="54" t="str">
        <f t="shared" si="51"/>
        <v/>
      </c>
    </row>
    <row r="25" spans="1:97" x14ac:dyDescent="0.25">
      <c r="A25">
        <v>19</v>
      </c>
      <c r="B25" s="13"/>
      <c r="C25" s="93">
        <f t="shared" si="17"/>
        <v>1.1249999999999989E-2</v>
      </c>
      <c r="D25" s="88"/>
      <c r="E25" s="94" t="str">
        <f t="shared" si="52"/>
        <v/>
      </c>
      <c r="F25" s="94" t="str">
        <f t="shared" si="53"/>
        <v/>
      </c>
      <c r="G25" s="94" t="str">
        <f t="shared" si="54"/>
        <v/>
      </c>
      <c r="H25" s="89" t="str">
        <f t="shared" si="55"/>
        <v/>
      </c>
      <c r="I25" s="95" t="str">
        <f t="shared" si="56"/>
        <v/>
      </c>
      <c r="J25" s="97" t="str">
        <f t="shared" si="57"/>
        <v/>
      </c>
      <c r="K25" s="91" t="str">
        <f t="shared" si="58"/>
        <v/>
      </c>
      <c r="L25" s="81" t="str">
        <f t="shared" si="59"/>
        <v/>
      </c>
      <c r="M25" s="81" t="str">
        <f t="shared" si="60"/>
        <v/>
      </c>
      <c r="N25" s="92" t="str">
        <f t="shared" si="61"/>
        <v/>
      </c>
      <c r="O25" s="44" t="str">
        <f t="shared" si="37"/>
        <v/>
      </c>
      <c r="P25" s="72" t="str">
        <f t="shared" si="38"/>
        <v/>
      </c>
      <c r="Q25" s="72" t="str">
        <f t="shared" si="39"/>
        <v/>
      </c>
      <c r="R25" s="72" t="str">
        <f t="shared" si="40"/>
        <v/>
      </c>
      <c r="S25" s="72" t="str">
        <f t="shared" si="41"/>
        <v/>
      </c>
      <c r="T25" s="72" t="str">
        <f t="shared" si="42"/>
        <v/>
      </c>
      <c r="U25" s="29" t="str">
        <f t="shared" si="43"/>
        <v/>
      </c>
      <c r="V25" s="99" t="str">
        <f t="shared" si="44"/>
        <v/>
      </c>
      <c r="W25" s="43" t="str">
        <f t="shared" si="45"/>
        <v/>
      </c>
      <c r="X25" s="43" t="str">
        <f t="shared" si="46"/>
        <v/>
      </c>
      <c r="Y25" s="43" t="str">
        <f t="shared" si="47"/>
        <v/>
      </c>
      <c r="Z25" s="43" t="str">
        <f t="shared" si="48"/>
        <v/>
      </c>
      <c r="AA25" s="45" t="str">
        <f t="shared" si="49"/>
        <v/>
      </c>
      <c r="AB25" s="80" t="str">
        <f t="shared" si="62"/>
        <v/>
      </c>
      <c r="AC25" s="81" t="str">
        <f t="shared" si="63"/>
        <v/>
      </c>
      <c r="AD25" s="81" t="str">
        <f t="shared" si="64"/>
        <v/>
      </c>
      <c r="AE25" s="82" t="str">
        <f t="shared" si="65"/>
        <v/>
      </c>
      <c r="AF25" s="82" t="str">
        <f t="shared" si="66"/>
        <v/>
      </c>
      <c r="AG25" s="83" t="str">
        <f t="shared" si="67"/>
        <v/>
      </c>
      <c r="AI25" s="151">
        <f t="shared" si="33"/>
        <v>0</v>
      </c>
      <c r="AJ25" s="53" t="str">
        <f t="shared" si="14"/>
        <v/>
      </c>
      <c r="AK25" s="53" t="str">
        <f t="shared" si="50"/>
        <v/>
      </c>
      <c r="AL25" s="53" t="str">
        <f t="shared" si="50"/>
        <v/>
      </c>
      <c r="AM25" s="53" t="str">
        <f t="shared" si="50"/>
        <v/>
      </c>
      <c r="AN25" s="53" t="str">
        <f t="shared" ref="AK25:BM27" si="68">IF($D25="", "", $M25*AN$6+$AI25)</f>
        <v/>
      </c>
      <c r="AO25" s="53" t="str">
        <f t="shared" si="68"/>
        <v/>
      </c>
      <c r="AP25" s="53" t="str">
        <f t="shared" si="68"/>
        <v/>
      </c>
      <c r="AQ25" s="53" t="str">
        <f t="shared" si="68"/>
        <v/>
      </c>
      <c r="AR25" s="53" t="str">
        <f t="shared" si="68"/>
        <v/>
      </c>
      <c r="AS25" s="53" t="str">
        <f t="shared" si="68"/>
        <v/>
      </c>
      <c r="AT25" s="53" t="str">
        <f t="shared" si="68"/>
        <v/>
      </c>
      <c r="AU25" s="53" t="str">
        <f t="shared" si="68"/>
        <v/>
      </c>
      <c r="AV25" s="53" t="str">
        <f t="shared" si="68"/>
        <v/>
      </c>
      <c r="AW25" s="53" t="str">
        <f t="shared" si="68"/>
        <v/>
      </c>
      <c r="AX25" s="53" t="str">
        <f t="shared" si="68"/>
        <v/>
      </c>
      <c r="AY25" s="53" t="str">
        <f t="shared" si="68"/>
        <v/>
      </c>
      <c r="AZ25" s="53" t="str">
        <f t="shared" si="68"/>
        <v/>
      </c>
      <c r="BA25" s="53" t="str">
        <f t="shared" si="68"/>
        <v/>
      </c>
      <c r="BB25" s="53" t="str">
        <f t="shared" si="68"/>
        <v/>
      </c>
      <c r="BC25" s="53" t="str">
        <f t="shared" si="68"/>
        <v/>
      </c>
      <c r="BD25" s="53" t="str">
        <f t="shared" si="68"/>
        <v/>
      </c>
      <c r="BE25" s="53" t="str">
        <f t="shared" si="68"/>
        <v/>
      </c>
      <c r="BF25" s="53" t="str">
        <f t="shared" si="68"/>
        <v/>
      </c>
      <c r="BG25" s="53" t="str">
        <f t="shared" si="68"/>
        <v/>
      </c>
      <c r="BH25" s="53" t="str">
        <f t="shared" si="68"/>
        <v/>
      </c>
      <c r="BI25" s="53" t="str">
        <f t="shared" si="68"/>
        <v/>
      </c>
      <c r="BJ25" s="53" t="str">
        <f t="shared" si="68"/>
        <v/>
      </c>
      <c r="BK25" s="53" t="str">
        <f t="shared" si="68"/>
        <v/>
      </c>
      <c r="BL25" s="53" t="str">
        <f t="shared" si="68"/>
        <v/>
      </c>
      <c r="BM25" s="54" t="str">
        <f t="shared" si="68"/>
        <v/>
      </c>
      <c r="BO25" s="52" t="str">
        <f t="shared" si="34"/>
        <v/>
      </c>
      <c r="BP25" s="53" t="str">
        <f t="shared" si="51"/>
        <v/>
      </c>
      <c r="BQ25" s="53" t="str">
        <f t="shared" si="51"/>
        <v/>
      </c>
      <c r="BR25" s="53" t="str">
        <f t="shared" si="51"/>
        <v/>
      </c>
      <c r="BS25" s="53" t="str">
        <f t="shared" ref="BP25:CR27" si="69">IF($D25="", "", $B$7+CUMPRINC($C25/12, 12*$B$13, $B$7, 1, BS$6*12, 0))</f>
        <v/>
      </c>
      <c r="BT25" s="53" t="str">
        <f t="shared" si="69"/>
        <v/>
      </c>
      <c r="BU25" s="53" t="str">
        <f t="shared" si="69"/>
        <v/>
      </c>
      <c r="BV25" s="53" t="str">
        <f t="shared" si="69"/>
        <v/>
      </c>
      <c r="BW25" s="53" t="str">
        <f t="shared" si="69"/>
        <v/>
      </c>
      <c r="BX25" s="53" t="str">
        <f t="shared" si="69"/>
        <v/>
      </c>
      <c r="BY25" s="53" t="str">
        <f t="shared" si="69"/>
        <v/>
      </c>
      <c r="BZ25" s="53" t="str">
        <f t="shared" si="69"/>
        <v/>
      </c>
      <c r="CA25" s="53" t="str">
        <f t="shared" si="69"/>
        <v/>
      </c>
      <c r="CB25" s="53" t="str">
        <f t="shared" si="69"/>
        <v/>
      </c>
      <c r="CC25" s="53" t="str">
        <f t="shared" si="69"/>
        <v/>
      </c>
      <c r="CD25" s="53" t="str">
        <f t="shared" si="69"/>
        <v/>
      </c>
      <c r="CE25" s="53" t="str">
        <f t="shared" si="69"/>
        <v/>
      </c>
      <c r="CF25" s="53" t="str">
        <f t="shared" si="69"/>
        <v/>
      </c>
      <c r="CG25" s="53" t="str">
        <f t="shared" si="69"/>
        <v/>
      </c>
      <c r="CH25" s="53" t="str">
        <f t="shared" si="69"/>
        <v/>
      </c>
      <c r="CI25" s="53" t="str">
        <f t="shared" si="69"/>
        <v/>
      </c>
      <c r="CJ25" s="53" t="str">
        <f t="shared" si="69"/>
        <v/>
      </c>
      <c r="CK25" s="53" t="str">
        <f t="shared" si="69"/>
        <v/>
      </c>
      <c r="CL25" s="53" t="str">
        <f t="shared" si="69"/>
        <v/>
      </c>
      <c r="CM25" s="53" t="str">
        <f t="shared" si="69"/>
        <v/>
      </c>
      <c r="CN25" s="53" t="str">
        <f t="shared" si="69"/>
        <v/>
      </c>
      <c r="CO25" s="53" t="str">
        <f t="shared" si="69"/>
        <v/>
      </c>
      <c r="CP25" s="53" t="str">
        <f t="shared" si="69"/>
        <v/>
      </c>
      <c r="CQ25" s="53" t="str">
        <f t="shared" si="69"/>
        <v/>
      </c>
      <c r="CR25" s="54" t="str">
        <f t="shared" si="69"/>
        <v/>
      </c>
    </row>
    <row r="26" spans="1:97" x14ac:dyDescent="0.25">
      <c r="A26">
        <v>20</v>
      </c>
      <c r="B26" s="13"/>
      <c r="C26" s="93">
        <f t="shared" si="17"/>
        <v>9.9999999999999898E-3</v>
      </c>
      <c r="D26" s="88"/>
      <c r="E26" s="94" t="str">
        <f t="shared" si="52"/>
        <v/>
      </c>
      <c r="F26" s="94" t="str">
        <f t="shared" si="53"/>
        <v/>
      </c>
      <c r="G26" s="94" t="str">
        <f t="shared" si="54"/>
        <v/>
      </c>
      <c r="H26" s="89" t="str">
        <f t="shared" si="55"/>
        <v/>
      </c>
      <c r="I26" s="95" t="str">
        <f t="shared" si="56"/>
        <v/>
      </c>
      <c r="J26" s="97" t="str">
        <f t="shared" si="57"/>
        <v/>
      </c>
      <c r="K26" s="91" t="str">
        <f t="shared" si="58"/>
        <v/>
      </c>
      <c r="L26" s="81" t="str">
        <f t="shared" si="59"/>
        <v/>
      </c>
      <c r="M26" s="81" t="str">
        <f t="shared" si="60"/>
        <v/>
      </c>
      <c r="N26" s="92" t="str">
        <f t="shared" si="61"/>
        <v/>
      </c>
      <c r="O26" s="44" t="str">
        <f t="shared" si="37"/>
        <v/>
      </c>
      <c r="P26" s="72" t="str">
        <f t="shared" si="38"/>
        <v/>
      </c>
      <c r="Q26" s="72" t="str">
        <f t="shared" si="39"/>
        <v/>
      </c>
      <c r="R26" s="72" t="str">
        <f t="shared" si="40"/>
        <v/>
      </c>
      <c r="S26" s="72" t="str">
        <f t="shared" si="41"/>
        <v/>
      </c>
      <c r="T26" s="72" t="str">
        <f t="shared" si="42"/>
        <v/>
      </c>
      <c r="U26" s="29" t="str">
        <f t="shared" si="43"/>
        <v/>
      </c>
      <c r="V26" s="99" t="str">
        <f t="shared" si="44"/>
        <v/>
      </c>
      <c r="W26" s="43" t="str">
        <f t="shared" si="45"/>
        <v/>
      </c>
      <c r="X26" s="43" t="str">
        <f t="shared" si="46"/>
        <v/>
      </c>
      <c r="Y26" s="43" t="str">
        <f t="shared" si="47"/>
        <v/>
      </c>
      <c r="Z26" s="43" t="str">
        <f t="shared" si="48"/>
        <v/>
      </c>
      <c r="AA26" s="45" t="str">
        <f t="shared" si="49"/>
        <v/>
      </c>
      <c r="AB26" s="80" t="str">
        <f t="shared" si="62"/>
        <v/>
      </c>
      <c r="AC26" s="81" t="str">
        <f t="shared" si="63"/>
        <v/>
      </c>
      <c r="AD26" s="81" t="str">
        <f t="shared" si="64"/>
        <v/>
      </c>
      <c r="AE26" s="82" t="str">
        <f t="shared" si="65"/>
        <v/>
      </c>
      <c r="AF26" s="82" t="str">
        <f t="shared" si="66"/>
        <v/>
      </c>
      <c r="AG26" s="83" t="str">
        <f t="shared" si="67"/>
        <v/>
      </c>
      <c r="AI26" s="151">
        <f t="shared" si="33"/>
        <v>0</v>
      </c>
      <c r="AJ26" s="53" t="str">
        <f t="shared" si="14"/>
        <v/>
      </c>
      <c r="AK26" s="53" t="str">
        <f t="shared" si="68"/>
        <v/>
      </c>
      <c r="AL26" s="53" t="str">
        <f t="shared" si="68"/>
        <v/>
      </c>
      <c r="AM26" s="53" t="str">
        <f t="shared" si="68"/>
        <v/>
      </c>
      <c r="AN26" s="53" t="str">
        <f t="shared" si="68"/>
        <v/>
      </c>
      <c r="AO26" s="53" t="str">
        <f t="shared" si="68"/>
        <v/>
      </c>
      <c r="AP26" s="53" t="str">
        <f t="shared" si="68"/>
        <v/>
      </c>
      <c r="AQ26" s="53" t="str">
        <f t="shared" si="68"/>
        <v/>
      </c>
      <c r="AR26" s="53" t="str">
        <f t="shared" si="68"/>
        <v/>
      </c>
      <c r="AS26" s="53" t="str">
        <f t="shared" si="68"/>
        <v/>
      </c>
      <c r="AT26" s="53" t="str">
        <f t="shared" si="68"/>
        <v/>
      </c>
      <c r="AU26" s="53" t="str">
        <f t="shared" si="68"/>
        <v/>
      </c>
      <c r="AV26" s="53" t="str">
        <f t="shared" si="68"/>
        <v/>
      </c>
      <c r="AW26" s="53" t="str">
        <f t="shared" si="68"/>
        <v/>
      </c>
      <c r="AX26" s="53" t="str">
        <f t="shared" si="68"/>
        <v/>
      </c>
      <c r="AY26" s="53" t="str">
        <f t="shared" si="68"/>
        <v/>
      </c>
      <c r="AZ26" s="53" t="str">
        <f t="shared" si="68"/>
        <v/>
      </c>
      <c r="BA26" s="53" t="str">
        <f t="shared" si="68"/>
        <v/>
      </c>
      <c r="BB26" s="53" t="str">
        <f t="shared" si="68"/>
        <v/>
      </c>
      <c r="BC26" s="53" t="str">
        <f t="shared" si="68"/>
        <v/>
      </c>
      <c r="BD26" s="53" t="str">
        <f t="shared" si="68"/>
        <v/>
      </c>
      <c r="BE26" s="53" t="str">
        <f t="shared" si="68"/>
        <v/>
      </c>
      <c r="BF26" s="53" t="str">
        <f t="shared" si="68"/>
        <v/>
      </c>
      <c r="BG26" s="53" t="str">
        <f t="shared" si="68"/>
        <v/>
      </c>
      <c r="BH26" s="53" t="str">
        <f t="shared" si="68"/>
        <v/>
      </c>
      <c r="BI26" s="53" t="str">
        <f t="shared" si="68"/>
        <v/>
      </c>
      <c r="BJ26" s="53" t="str">
        <f t="shared" si="68"/>
        <v/>
      </c>
      <c r="BK26" s="53" t="str">
        <f t="shared" si="68"/>
        <v/>
      </c>
      <c r="BL26" s="53" t="str">
        <f t="shared" si="68"/>
        <v/>
      </c>
      <c r="BM26" s="54" t="str">
        <f t="shared" si="68"/>
        <v/>
      </c>
      <c r="BO26" s="52" t="str">
        <f t="shared" si="34"/>
        <v/>
      </c>
      <c r="BP26" s="53" t="str">
        <f t="shared" si="69"/>
        <v/>
      </c>
      <c r="BQ26" s="53" t="str">
        <f t="shared" si="69"/>
        <v/>
      </c>
      <c r="BR26" s="53" t="str">
        <f t="shared" si="69"/>
        <v/>
      </c>
      <c r="BS26" s="53" t="str">
        <f t="shared" si="69"/>
        <v/>
      </c>
      <c r="BT26" s="53" t="str">
        <f t="shared" si="69"/>
        <v/>
      </c>
      <c r="BU26" s="53" t="str">
        <f t="shared" si="69"/>
        <v/>
      </c>
      <c r="BV26" s="53" t="str">
        <f t="shared" si="69"/>
        <v/>
      </c>
      <c r="BW26" s="53" t="str">
        <f t="shared" si="69"/>
        <v/>
      </c>
      <c r="BX26" s="53" t="str">
        <f t="shared" si="69"/>
        <v/>
      </c>
      <c r="BY26" s="53" t="str">
        <f t="shared" si="69"/>
        <v/>
      </c>
      <c r="BZ26" s="53" t="str">
        <f t="shared" si="69"/>
        <v/>
      </c>
      <c r="CA26" s="53" t="str">
        <f t="shared" si="69"/>
        <v/>
      </c>
      <c r="CB26" s="53" t="str">
        <f t="shared" si="69"/>
        <v/>
      </c>
      <c r="CC26" s="53" t="str">
        <f t="shared" si="69"/>
        <v/>
      </c>
      <c r="CD26" s="53" t="str">
        <f t="shared" si="69"/>
        <v/>
      </c>
      <c r="CE26" s="53" t="str">
        <f t="shared" si="69"/>
        <v/>
      </c>
      <c r="CF26" s="53" t="str">
        <f t="shared" si="69"/>
        <v/>
      </c>
      <c r="CG26" s="53" t="str">
        <f t="shared" si="69"/>
        <v/>
      </c>
      <c r="CH26" s="53" t="str">
        <f t="shared" si="69"/>
        <v/>
      </c>
      <c r="CI26" s="53" t="str">
        <f t="shared" si="69"/>
        <v/>
      </c>
      <c r="CJ26" s="53" t="str">
        <f t="shared" si="69"/>
        <v/>
      </c>
      <c r="CK26" s="53" t="str">
        <f t="shared" si="69"/>
        <v/>
      </c>
      <c r="CL26" s="53" t="str">
        <f t="shared" si="69"/>
        <v/>
      </c>
      <c r="CM26" s="53" t="str">
        <f t="shared" si="69"/>
        <v/>
      </c>
      <c r="CN26" s="53" t="str">
        <f t="shared" si="69"/>
        <v/>
      </c>
      <c r="CO26" s="53" t="str">
        <f t="shared" si="69"/>
        <v/>
      </c>
      <c r="CP26" s="53" t="str">
        <f t="shared" si="69"/>
        <v/>
      </c>
      <c r="CQ26" s="53" t="str">
        <f t="shared" si="69"/>
        <v/>
      </c>
      <c r="CR26" s="54" t="str">
        <f t="shared" si="69"/>
        <v/>
      </c>
    </row>
    <row r="27" spans="1:97" ht="15.75" thickBot="1" x14ac:dyDescent="0.3">
      <c r="A27">
        <v>21</v>
      </c>
      <c r="B27" s="24"/>
      <c r="C27" s="14">
        <f t="shared" si="17"/>
        <v>8.7499999999999904E-3</v>
      </c>
      <c r="D27" s="25"/>
      <c r="E27" s="15" t="str">
        <f t="shared" si="52"/>
        <v/>
      </c>
      <c r="F27" s="15" t="str">
        <f t="shared" si="53"/>
        <v/>
      </c>
      <c r="G27" s="15" t="str">
        <f t="shared" si="54"/>
        <v/>
      </c>
      <c r="H27" s="39" t="str">
        <f t="shared" si="55"/>
        <v/>
      </c>
      <c r="I27" s="18" t="str">
        <f t="shared" si="56"/>
        <v/>
      </c>
      <c r="J27" s="20" t="str">
        <f t="shared" si="57"/>
        <v/>
      </c>
      <c r="K27" s="16" t="str">
        <f t="shared" si="58"/>
        <v/>
      </c>
      <c r="L27" s="17" t="str">
        <f t="shared" si="59"/>
        <v/>
      </c>
      <c r="M27" s="17" t="str">
        <f t="shared" si="60"/>
        <v/>
      </c>
      <c r="N27" s="98" t="str">
        <f t="shared" si="61"/>
        <v/>
      </c>
      <c r="O27" s="46" t="str">
        <f t="shared" si="37"/>
        <v/>
      </c>
      <c r="P27" s="73" t="str">
        <f t="shared" si="38"/>
        <v/>
      </c>
      <c r="Q27" s="73" t="str">
        <f t="shared" si="39"/>
        <v/>
      </c>
      <c r="R27" s="73" t="str">
        <f t="shared" si="40"/>
        <v/>
      </c>
      <c r="S27" s="73" t="str">
        <f t="shared" si="41"/>
        <v/>
      </c>
      <c r="T27" s="73" t="str">
        <f t="shared" si="42"/>
        <v/>
      </c>
      <c r="U27" s="77" t="str">
        <f t="shared" si="43"/>
        <v/>
      </c>
      <c r="V27" s="100" t="str">
        <f t="shared" si="44"/>
        <v/>
      </c>
      <c r="W27" s="47" t="str">
        <f t="shared" si="45"/>
        <v/>
      </c>
      <c r="X27" s="47" t="str">
        <f t="shared" si="46"/>
        <v/>
      </c>
      <c r="Y27" s="47" t="str">
        <f t="shared" si="47"/>
        <v/>
      </c>
      <c r="Z27" s="47" t="str">
        <f t="shared" si="48"/>
        <v/>
      </c>
      <c r="AA27" s="48" t="str">
        <f t="shared" si="49"/>
        <v/>
      </c>
      <c r="AB27" s="84" t="str">
        <f t="shared" si="62"/>
        <v/>
      </c>
      <c r="AC27" s="17" t="str">
        <f t="shared" si="63"/>
        <v/>
      </c>
      <c r="AD27" s="17" t="str">
        <f t="shared" si="64"/>
        <v/>
      </c>
      <c r="AE27" s="85" t="str">
        <f t="shared" si="65"/>
        <v/>
      </c>
      <c r="AF27" s="85" t="str">
        <f t="shared" si="66"/>
        <v/>
      </c>
      <c r="AG27" s="86" t="str">
        <f t="shared" si="67"/>
        <v/>
      </c>
      <c r="AI27" s="152">
        <f t="shared" si="33"/>
        <v>0</v>
      </c>
      <c r="AJ27" s="56" t="str">
        <f t="shared" si="14"/>
        <v/>
      </c>
      <c r="AK27" s="56" t="str">
        <f t="shared" si="68"/>
        <v/>
      </c>
      <c r="AL27" s="56" t="str">
        <f t="shared" si="68"/>
        <v/>
      </c>
      <c r="AM27" s="56" t="str">
        <f t="shared" si="68"/>
        <v/>
      </c>
      <c r="AN27" s="56" t="str">
        <f t="shared" si="68"/>
        <v/>
      </c>
      <c r="AO27" s="56" t="str">
        <f t="shared" si="68"/>
        <v/>
      </c>
      <c r="AP27" s="56" t="str">
        <f t="shared" si="68"/>
        <v/>
      </c>
      <c r="AQ27" s="56" t="str">
        <f t="shared" si="68"/>
        <v/>
      </c>
      <c r="AR27" s="56" t="str">
        <f t="shared" si="68"/>
        <v/>
      </c>
      <c r="AS27" s="56" t="str">
        <f t="shared" si="68"/>
        <v/>
      </c>
      <c r="AT27" s="56" t="str">
        <f t="shared" si="68"/>
        <v/>
      </c>
      <c r="AU27" s="56" t="str">
        <f t="shared" si="68"/>
        <v/>
      </c>
      <c r="AV27" s="56" t="str">
        <f t="shared" si="68"/>
        <v/>
      </c>
      <c r="AW27" s="56" t="str">
        <f t="shared" si="68"/>
        <v/>
      </c>
      <c r="AX27" s="56" t="str">
        <f t="shared" si="68"/>
        <v/>
      </c>
      <c r="AY27" s="56" t="str">
        <f t="shared" si="68"/>
        <v/>
      </c>
      <c r="AZ27" s="56" t="str">
        <f t="shared" si="68"/>
        <v/>
      </c>
      <c r="BA27" s="56" t="str">
        <f t="shared" si="68"/>
        <v/>
      </c>
      <c r="BB27" s="56" t="str">
        <f t="shared" si="68"/>
        <v/>
      </c>
      <c r="BC27" s="56" t="str">
        <f t="shared" si="68"/>
        <v/>
      </c>
      <c r="BD27" s="56" t="str">
        <f t="shared" si="68"/>
        <v/>
      </c>
      <c r="BE27" s="56" t="str">
        <f t="shared" si="68"/>
        <v/>
      </c>
      <c r="BF27" s="56" t="str">
        <f t="shared" si="68"/>
        <v/>
      </c>
      <c r="BG27" s="56" t="str">
        <f t="shared" si="68"/>
        <v/>
      </c>
      <c r="BH27" s="56" t="str">
        <f t="shared" si="68"/>
        <v/>
      </c>
      <c r="BI27" s="56" t="str">
        <f t="shared" si="68"/>
        <v/>
      </c>
      <c r="BJ27" s="56" t="str">
        <f t="shared" si="68"/>
        <v/>
      </c>
      <c r="BK27" s="56" t="str">
        <f t="shared" si="68"/>
        <v/>
      </c>
      <c r="BL27" s="56" t="str">
        <f t="shared" si="68"/>
        <v/>
      </c>
      <c r="BM27" s="57" t="str">
        <f t="shared" si="68"/>
        <v/>
      </c>
      <c r="BO27" s="55" t="str">
        <f t="shared" si="34"/>
        <v/>
      </c>
      <c r="BP27" s="56" t="str">
        <f t="shared" si="69"/>
        <v/>
      </c>
      <c r="BQ27" s="56" t="str">
        <f t="shared" si="69"/>
        <v/>
      </c>
      <c r="BR27" s="56" t="str">
        <f t="shared" si="69"/>
        <v/>
      </c>
      <c r="BS27" s="56" t="str">
        <f t="shared" si="69"/>
        <v/>
      </c>
      <c r="BT27" s="56" t="str">
        <f t="shared" si="69"/>
        <v/>
      </c>
      <c r="BU27" s="56" t="str">
        <f t="shared" si="69"/>
        <v/>
      </c>
      <c r="BV27" s="56" t="str">
        <f t="shared" si="69"/>
        <v/>
      </c>
      <c r="BW27" s="56" t="str">
        <f t="shared" si="69"/>
        <v/>
      </c>
      <c r="BX27" s="56" t="str">
        <f t="shared" si="69"/>
        <v/>
      </c>
      <c r="BY27" s="56" t="str">
        <f t="shared" si="69"/>
        <v/>
      </c>
      <c r="BZ27" s="56" t="str">
        <f t="shared" si="69"/>
        <v/>
      </c>
      <c r="CA27" s="56" t="str">
        <f t="shared" si="69"/>
        <v/>
      </c>
      <c r="CB27" s="56" t="str">
        <f t="shared" si="69"/>
        <v/>
      </c>
      <c r="CC27" s="56" t="str">
        <f t="shared" si="69"/>
        <v/>
      </c>
      <c r="CD27" s="56" t="str">
        <f t="shared" si="69"/>
        <v/>
      </c>
      <c r="CE27" s="56" t="str">
        <f t="shared" si="69"/>
        <v/>
      </c>
      <c r="CF27" s="56" t="str">
        <f t="shared" si="69"/>
        <v/>
      </c>
      <c r="CG27" s="56" t="str">
        <f t="shared" si="69"/>
        <v/>
      </c>
      <c r="CH27" s="56" t="str">
        <f t="shared" si="69"/>
        <v/>
      </c>
      <c r="CI27" s="56" t="str">
        <f t="shared" si="69"/>
        <v/>
      </c>
      <c r="CJ27" s="56" t="str">
        <f t="shared" si="69"/>
        <v/>
      </c>
      <c r="CK27" s="56" t="str">
        <f t="shared" si="69"/>
        <v/>
      </c>
      <c r="CL27" s="56" t="str">
        <f t="shared" si="69"/>
        <v/>
      </c>
      <c r="CM27" s="56" t="str">
        <f t="shared" si="69"/>
        <v/>
      </c>
      <c r="CN27" s="56" t="str">
        <f t="shared" si="69"/>
        <v/>
      </c>
      <c r="CO27" s="56" t="str">
        <f t="shared" si="69"/>
        <v/>
      </c>
      <c r="CP27" s="56" t="str">
        <f t="shared" si="69"/>
        <v/>
      </c>
      <c r="CQ27" s="56" t="str">
        <f t="shared" si="69"/>
        <v/>
      </c>
      <c r="CR27" s="57" t="str">
        <f t="shared" si="69"/>
        <v/>
      </c>
    </row>
    <row r="28" spans="1:97" ht="15.75" thickBot="1" x14ac:dyDescent="0.3"/>
    <row r="29" spans="1:97" ht="15.75" thickBot="1" x14ac:dyDescent="0.3">
      <c r="B29" s="293" t="s">
        <v>19</v>
      </c>
      <c r="C29" s="294"/>
      <c r="D29" s="294"/>
      <c r="E29" s="294"/>
      <c r="F29" s="294"/>
      <c r="G29" s="294"/>
      <c r="H29" s="294"/>
      <c r="I29" s="294"/>
      <c r="J29" s="295"/>
      <c r="AI29" s="293" t="s">
        <v>51</v>
      </c>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5"/>
      <c r="BO29" s="293" t="s">
        <v>52</v>
      </c>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4"/>
      <c r="CR29" s="295"/>
    </row>
    <row r="30" spans="1:97" ht="15.75" thickBot="1" x14ac:dyDescent="0.3">
      <c r="B30" s="30" t="s">
        <v>66</v>
      </c>
      <c r="C30" s="4"/>
      <c r="D30" s="5"/>
      <c r="AI30" s="69"/>
      <c r="AJ30" s="62">
        <v>1</v>
      </c>
      <c r="AK30" s="62">
        <v>2</v>
      </c>
      <c r="AL30" s="62">
        <v>3</v>
      </c>
      <c r="AM30" s="62">
        <v>4</v>
      </c>
      <c r="AN30" s="62">
        <v>5</v>
      </c>
      <c r="AO30" s="62">
        <v>6</v>
      </c>
      <c r="AP30" s="62">
        <v>7</v>
      </c>
      <c r="AQ30" s="62">
        <v>8</v>
      </c>
      <c r="AR30" s="62">
        <v>9</v>
      </c>
      <c r="AS30" s="62">
        <v>10</v>
      </c>
      <c r="AT30" s="62">
        <v>11</v>
      </c>
      <c r="AU30" s="62">
        <v>12</v>
      </c>
      <c r="AV30" s="62">
        <v>13</v>
      </c>
      <c r="AW30" s="62">
        <v>14</v>
      </c>
      <c r="AX30" s="62">
        <v>15</v>
      </c>
      <c r="AY30" s="62">
        <v>16</v>
      </c>
      <c r="AZ30" s="62">
        <v>17</v>
      </c>
      <c r="BA30" s="62">
        <v>18</v>
      </c>
      <c r="BB30" s="62">
        <v>19</v>
      </c>
      <c r="BC30" s="62">
        <v>20</v>
      </c>
      <c r="BD30" s="62">
        <v>21</v>
      </c>
      <c r="BE30" s="62">
        <v>22</v>
      </c>
      <c r="BF30" s="62">
        <v>23</v>
      </c>
      <c r="BG30" s="62">
        <v>24</v>
      </c>
      <c r="BH30" s="62">
        <v>25</v>
      </c>
      <c r="BI30" s="62">
        <v>26</v>
      </c>
      <c r="BJ30" s="62">
        <v>27</v>
      </c>
      <c r="BK30" s="62">
        <v>28</v>
      </c>
      <c r="BL30" s="62">
        <v>29</v>
      </c>
      <c r="BM30" s="63">
        <v>30</v>
      </c>
      <c r="BO30" s="9">
        <v>1</v>
      </c>
      <c r="BP30" s="51">
        <v>2</v>
      </c>
      <c r="BQ30" s="51">
        <v>3</v>
      </c>
      <c r="BR30" s="51">
        <v>4</v>
      </c>
      <c r="BS30" s="51">
        <v>5</v>
      </c>
      <c r="BT30" s="51">
        <v>6</v>
      </c>
      <c r="BU30" s="51">
        <v>7</v>
      </c>
      <c r="BV30" s="51">
        <v>8</v>
      </c>
      <c r="BW30" s="51">
        <v>9</v>
      </c>
      <c r="BX30" s="51">
        <v>10</v>
      </c>
      <c r="BY30" s="51">
        <v>11</v>
      </c>
      <c r="BZ30" s="51">
        <v>12</v>
      </c>
      <c r="CA30" s="51">
        <v>13</v>
      </c>
      <c r="CB30" s="51">
        <v>14</v>
      </c>
      <c r="CC30" s="51">
        <v>15</v>
      </c>
      <c r="CD30" s="51">
        <v>16</v>
      </c>
      <c r="CE30" s="51">
        <v>17</v>
      </c>
      <c r="CF30" s="51">
        <v>18</v>
      </c>
      <c r="CG30" s="51">
        <v>19</v>
      </c>
      <c r="CH30" s="51">
        <v>20</v>
      </c>
      <c r="CI30" s="51">
        <v>21</v>
      </c>
      <c r="CJ30" s="51">
        <v>22</v>
      </c>
      <c r="CK30" s="51">
        <v>23</v>
      </c>
      <c r="CL30" s="51">
        <v>24</v>
      </c>
      <c r="CM30" s="51">
        <v>25</v>
      </c>
      <c r="CN30" s="51">
        <v>26</v>
      </c>
      <c r="CO30" s="51">
        <v>27</v>
      </c>
      <c r="CP30" s="51">
        <v>28</v>
      </c>
      <c r="CQ30" s="51">
        <v>29</v>
      </c>
      <c r="CR30" s="11">
        <v>30</v>
      </c>
    </row>
    <row r="31" spans="1:97" x14ac:dyDescent="0.25">
      <c r="B31" s="30" t="s">
        <v>67</v>
      </c>
      <c r="C31" s="4"/>
      <c r="D31" s="5"/>
      <c r="P31" s="10"/>
      <c r="R31" s="10"/>
      <c r="AB31" s="32"/>
      <c r="AI31" s="52"/>
      <c r="AJ31" s="53">
        <f>IF($D7="", "", $AD7*AJ$30)</f>
        <v>-167.12038481150012</v>
      </c>
      <c r="AK31" s="53">
        <f t="shared" ref="AK31:BM31" si="70">IF($D7="", "", $AD7*AK$30)</f>
        <v>-334.24076962300023</v>
      </c>
      <c r="AL31" s="53">
        <f t="shared" si="70"/>
        <v>-501.36115443450035</v>
      </c>
      <c r="AM31" s="53">
        <f t="shared" si="70"/>
        <v>-668.48153924600047</v>
      </c>
      <c r="AN31" s="53">
        <f t="shared" si="70"/>
        <v>-835.60192405750058</v>
      </c>
      <c r="AO31" s="53">
        <f t="shared" si="70"/>
        <v>-1002.7223088690007</v>
      </c>
      <c r="AP31" s="53">
        <f t="shared" si="70"/>
        <v>-1169.8426936805008</v>
      </c>
      <c r="AQ31" s="53">
        <f t="shared" si="70"/>
        <v>-1336.9630784920009</v>
      </c>
      <c r="AR31" s="53">
        <f t="shared" si="70"/>
        <v>-1504.083463303501</v>
      </c>
      <c r="AS31" s="53">
        <f t="shared" si="70"/>
        <v>-1671.2038481150012</v>
      </c>
      <c r="AT31" s="53">
        <f t="shared" si="70"/>
        <v>-1838.3242329265013</v>
      </c>
      <c r="AU31" s="53">
        <f t="shared" si="70"/>
        <v>-2005.4446177380014</v>
      </c>
      <c r="AV31" s="53">
        <f t="shared" si="70"/>
        <v>-2172.5650025495015</v>
      </c>
      <c r="AW31" s="53">
        <f t="shared" si="70"/>
        <v>-2339.6853873610016</v>
      </c>
      <c r="AX31" s="53">
        <f t="shared" si="70"/>
        <v>-2506.8057721725017</v>
      </c>
      <c r="AY31" s="53">
        <f t="shared" si="70"/>
        <v>-2673.9261569840019</v>
      </c>
      <c r="AZ31" s="53">
        <f t="shared" si="70"/>
        <v>-2841.046541795502</v>
      </c>
      <c r="BA31" s="53">
        <f t="shared" si="70"/>
        <v>-3008.1669266070021</v>
      </c>
      <c r="BB31" s="53">
        <f t="shared" si="70"/>
        <v>-3175.2873114185022</v>
      </c>
      <c r="BC31" s="53">
        <f t="shared" si="70"/>
        <v>-3342.4076962300023</v>
      </c>
      <c r="BD31" s="53">
        <f t="shared" si="70"/>
        <v>-3509.5280810415024</v>
      </c>
      <c r="BE31" s="53">
        <f t="shared" si="70"/>
        <v>-3676.6484658530026</v>
      </c>
      <c r="BF31" s="53">
        <f t="shared" si="70"/>
        <v>-3843.7688506645027</v>
      </c>
      <c r="BG31" s="53">
        <f t="shared" si="70"/>
        <v>-4010.8892354760028</v>
      </c>
      <c r="BH31" s="53">
        <f t="shared" si="70"/>
        <v>-4178.0096202875029</v>
      </c>
      <c r="BI31" s="53">
        <f t="shared" si="70"/>
        <v>-4345.130005099003</v>
      </c>
      <c r="BJ31" s="53">
        <f t="shared" si="70"/>
        <v>-4512.2503899105031</v>
      </c>
      <c r="BK31" s="53">
        <f t="shared" si="70"/>
        <v>-4679.3707747220033</v>
      </c>
      <c r="BL31" s="53">
        <f t="shared" si="70"/>
        <v>-4846.4911595335034</v>
      </c>
      <c r="BM31" s="54">
        <f t="shared" si="70"/>
        <v>-5013.6115443450035</v>
      </c>
      <c r="BO31" s="58">
        <f>IF($D7="", "", $B$7-$D7+CUMPRINC($B$16/12, 12*$B$13, $B$7-$D7, 1, BO$30*12, 0))</f>
        <v>296953.09061665443</v>
      </c>
      <c r="BP31" s="59">
        <f t="shared" ref="BP31:CR31" si="71">IF($D7="", "", $B$7-$D7+CUMPRINC($B$16/12, 12*$B$13, $B$7-$D7, 1, BP$30*12, 0))</f>
        <v>290399.48876332922</v>
      </c>
      <c r="BQ31" s="59">
        <f t="shared" si="71"/>
        <v>283648.41850062745</v>
      </c>
      <c r="BR31" s="59">
        <f t="shared" si="71"/>
        <v>276693.92985270766</v>
      </c>
      <c r="BS31" s="59">
        <f t="shared" si="71"/>
        <v>269529.89356334315</v>
      </c>
      <c r="BT31" s="59">
        <f t="shared" si="71"/>
        <v>262149.99569397455</v>
      </c>
      <c r="BU31" s="59">
        <f t="shared" si="71"/>
        <v>254547.73205899473</v>
      </c>
      <c r="BV31" s="59">
        <f t="shared" si="71"/>
        <v>246716.40249336197</v>
      </c>
      <c r="BW31" s="59">
        <f t="shared" si="71"/>
        <v>238649.10494748878</v>
      </c>
      <c r="BX31" s="59">
        <f t="shared" si="71"/>
        <v>230338.7294042022</v>
      </c>
      <c r="BY31" s="59">
        <f t="shared" si="71"/>
        <v>221777.95161241438</v>
      </c>
      <c r="BZ31" s="59">
        <f t="shared" si="71"/>
        <v>212959.22663198053</v>
      </c>
      <c r="CA31" s="59">
        <f t="shared" si="71"/>
        <v>203874.7821840554</v>
      </c>
      <c r="CB31" s="59">
        <f t="shared" si="71"/>
        <v>194516.61180108719</v>
      </c>
      <c r="CC31" s="59">
        <f t="shared" si="71"/>
        <v>184876.46777041227</v>
      </c>
      <c r="CD31" s="59">
        <f t="shared" si="71"/>
        <v>174945.85386523127</v>
      </c>
      <c r="CE31" s="59">
        <f t="shared" si="71"/>
        <v>164716.01785656015</v>
      </c>
      <c r="CF31" s="59">
        <f t="shared" si="71"/>
        <v>154177.94379955673</v>
      </c>
      <c r="CG31" s="59">
        <f t="shared" si="71"/>
        <v>143322.34408742483</v>
      </c>
      <c r="CH31" s="59">
        <f t="shared" si="71"/>
        <v>132139.65126589153</v>
      </c>
      <c r="CI31" s="59">
        <f t="shared" si="71"/>
        <v>120620.0096010447</v>
      </c>
      <c r="CJ31" s="59">
        <f t="shared" si="71"/>
        <v>108753.26639309892</v>
      </c>
      <c r="CK31" s="59">
        <f t="shared" si="71"/>
        <v>96528.963028433471</v>
      </c>
      <c r="CL31" s="59">
        <f t="shared" si="71"/>
        <v>83936.325762017223</v>
      </c>
      <c r="CM31" s="59">
        <f t="shared" si="71"/>
        <v>70964.256222095777</v>
      </c>
      <c r="CN31" s="59">
        <f t="shared" si="71"/>
        <v>57601.321628773061</v>
      </c>
      <c r="CO31" s="59">
        <f t="shared" si="71"/>
        <v>43835.744717866241</v>
      </c>
      <c r="CP31" s="59">
        <f t="shared" si="71"/>
        <v>29655.393361153197</v>
      </c>
      <c r="CQ31" s="59">
        <f t="shared" si="71"/>
        <v>15047.769873865065</v>
      </c>
      <c r="CR31" s="60">
        <f t="shared" si="71"/>
        <v>0</v>
      </c>
    </row>
    <row r="32" spans="1:97" x14ac:dyDescent="0.25">
      <c r="P32" s="149"/>
      <c r="R32" s="149"/>
      <c r="Z32" s="70"/>
      <c r="AD32" s="71"/>
      <c r="AI32" s="52"/>
      <c r="AJ32" s="53">
        <f t="shared" ref="AJ32:AJ51" si="72">IF($D8="", "", $AD8*AJ$30)</f>
        <v>-96.339986538394442</v>
      </c>
      <c r="AK32" s="53">
        <f t="shared" ref="AK32:BM32" si="73">IF($D8="", "", $AD8*AK$30)</f>
        <v>-192.67997307678888</v>
      </c>
      <c r="AL32" s="53">
        <f t="shared" si="73"/>
        <v>-289.01995961518332</v>
      </c>
      <c r="AM32" s="53">
        <f t="shared" si="73"/>
        <v>-385.35994615357777</v>
      </c>
      <c r="AN32" s="53">
        <f t="shared" si="73"/>
        <v>-481.69993269197221</v>
      </c>
      <c r="AO32" s="53">
        <f t="shared" si="73"/>
        <v>-578.03991923036665</v>
      </c>
      <c r="AP32" s="53">
        <f t="shared" si="73"/>
        <v>-674.37990576876109</v>
      </c>
      <c r="AQ32" s="53">
        <f t="shared" si="73"/>
        <v>-770.71989230715553</v>
      </c>
      <c r="AR32" s="53">
        <f t="shared" si="73"/>
        <v>-867.05987884554997</v>
      </c>
      <c r="AS32" s="53">
        <f t="shared" si="73"/>
        <v>-963.39986538394442</v>
      </c>
      <c r="AT32" s="53">
        <f t="shared" si="73"/>
        <v>-1059.7398519223389</v>
      </c>
      <c r="AU32" s="53">
        <f t="shared" si="73"/>
        <v>-1156.0798384607333</v>
      </c>
      <c r="AV32" s="53">
        <f t="shared" si="73"/>
        <v>-1252.4198249991277</v>
      </c>
      <c r="AW32" s="53">
        <f t="shared" si="73"/>
        <v>-1348.7598115375222</v>
      </c>
      <c r="AX32" s="53">
        <f t="shared" si="73"/>
        <v>-1445.0997980759166</v>
      </c>
      <c r="AY32" s="53">
        <f t="shared" si="73"/>
        <v>-1541.4397846143111</v>
      </c>
      <c r="AZ32" s="53">
        <f t="shared" si="73"/>
        <v>-1637.7797711527055</v>
      </c>
      <c r="BA32" s="53">
        <f t="shared" si="73"/>
        <v>-1734.1197576910999</v>
      </c>
      <c r="BB32" s="53">
        <f t="shared" si="73"/>
        <v>-1830.4597442294944</v>
      </c>
      <c r="BC32" s="53">
        <f t="shared" si="73"/>
        <v>-1926.7997307678888</v>
      </c>
      <c r="BD32" s="53">
        <f t="shared" si="73"/>
        <v>-2023.1397173062833</v>
      </c>
      <c r="BE32" s="53">
        <f t="shared" si="73"/>
        <v>-2119.4797038446777</v>
      </c>
      <c r="BF32" s="53">
        <f t="shared" si="73"/>
        <v>-2215.8196903830722</v>
      </c>
      <c r="BG32" s="53">
        <f t="shared" si="73"/>
        <v>-2312.1596769214666</v>
      </c>
      <c r="BH32" s="53">
        <f t="shared" si="73"/>
        <v>-2408.499663459861</v>
      </c>
      <c r="BI32" s="53">
        <f t="shared" si="73"/>
        <v>-2504.8396499982555</v>
      </c>
      <c r="BJ32" s="53">
        <f t="shared" si="73"/>
        <v>-2601.1796365366499</v>
      </c>
      <c r="BK32" s="53">
        <f t="shared" si="73"/>
        <v>-2697.5196230750444</v>
      </c>
      <c r="BL32" s="53">
        <f t="shared" si="73"/>
        <v>-2793.8596096134388</v>
      </c>
      <c r="BM32" s="54">
        <f t="shared" si="73"/>
        <v>-2890.1995961518332</v>
      </c>
      <c r="BO32" s="52">
        <f t="shared" ref="BO32:BO51" si="74">IF($D8="", "", $B$7-$D8+CUMPRINC($B$16/12, 12*$B$13, $B$7-$D8, 1, BO$30*12, 0))</f>
        <v>295578.53894850158</v>
      </c>
      <c r="BP32" s="53">
        <f t="shared" ref="BP32:CR32" si="75">IF($D8="", "", $B$7-$D8+CUMPRINC($B$16/12, 12*$B$13, $B$7-$D8, 1, BP$30*12, 0))</f>
        <v>289055.27274294209</v>
      </c>
      <c r="BQ32" s="53">
        <f t="shared" si="75"/>
        <v>282335.45217988867</v>
      </c>
      <c r="BR32" s="53">
        <f t="shared" si="75"/>
        <v>275413.15482505254</v>
      </c>
      <c r="BS32" s="53">
        <f t="shared" si="75"/>
        <v>268282.27979362209</v>
      </c>
      <c r="BT32" s="53">
        <f t="shared" si="75"/>
        <v>260936.54237331997</v>
      </c>
      <c r="BU32" s="53">
        <f t="shared" si="75"/>
        <v>253369.46848544633</v>
      </c>
      <c r="BV32" s="53">
        <f t="shared" si="75"/>
        <v>245574.38897902641</v>
      </c>
      <c r="BW32" s="53">
        <f t="shared" si="75"/>
        <v>237544.43375303329</v>
      </c>
      <c r="BX32" s="53">
        <f t="shared" si="75"/>
        <v>229272.52570150536</v>
      </c>
      <c r="BY32" s="53">
        <f t="shared" si="75"/>
        <v>220751.37447622319</v>
      </c>
      <c r="BZ32" s="53">
        <f t="shared" si="75"/>
        <v>211973.47006144727</v>
      </c>
      <c r="CA32" s="53">
        <f t="shared" si="75"/>
        <v>202931.07615505447</v>
      </c>
      <c r="CB32" s="53">
        <f t="shared" si="75"/>
        <v>193616.22335023998</v>
      </c>
      <c r="CC32" s="53">
        <f t="shared" si="75"/>
        <v>184020.70211177471</v>
      </c>
      <c r="CD32" s="53">
        <f t="shared" si="75"/>
        <v>174136.05554062885</v>
      </c>
      <c r="CE32" s="53">
        <f t="shared" si="75"/>
        <v>163953.57192058399</v>
      </c>
      <c r="CF32" s="53">
        <f t="shared" si="75"/>
        <v>153464.27704026498</v>
      </c>
      <c r="CG32" s="53">
        <f t="shared" si="75"/>
        <v>142658.92628382548</v>
      </c>
      <c r="CH32" s="53">
        <f t="shared" si="75"/>
        <v>131527.99648331461</v>
      </c>
      <c r="CI32" s="53">
        <f t="shared" si="75"/>
        <v>120061.67752554605</v>
      </c>
      <c r="CJ32" s="53">
        <f t="shared" si="75"/>
        <v>108249.86370607087</v>
      </c>
      <c r="CK32" s="53">
        <f t="shared" si="75"/>
        <v>96082.144822634495</v>
      </c>
      <c r="CL32" s="53">
        <f t="shared" si="75"/>
        <v>83547.797000268329</v>
      </c>
      <c r="CM32" s="53">
        <f t="shared" si="75"/>
        <v>70635.773239929316</v>
      </c>
      <c r="CN32" s="53">
        <f t="shared" si="75"/>
        <v>57334.69368235828</v>
      </c>
      <c r="CO32" s="53">
        <f t="shared" si="75"/>
        <v>43632.835578575789</v>
      </c>
      <c r="CP32" s="53">
        <f t="shared" si="75"/>
        <v>29518.122958175896</v>
      </c>
      <c r="CQ32" s="53">
        <f t="shared" si="75"/>
        <v>14978.115986312856</v>
      </c>
      <c r="CR32" s="54">
        <f t="shared" si="75"/>
        <v>0</v>
      </c>
    </row>
    <row r="33" spans="2:96" ht="15.75" thickBot="1" x14ac:dyDescent="0.3">
      <c r="P33" s="149"/>
      <c r="R33" s="149"/>
      <c r="AI33" s="52"/>
      <c r="AJ33" s="53">
        <f t="shared" si="72"/>
        <v>-61.554748070841924</v>
      </c>
      <c r="AK33" s="53">
        <f t="shared" ref="AK33:BM33" si="76">IF($D9="", "", $AD9*AK$30)</f>
        <v>-123.10949614168385</v>
      </c>
      <c r="AL33" s="53">
        <f t="shared" si="76"/>
        <v>-184.66424421252577</v>
      </c>
      <c r="AM33" s="53">
        <f t="shared" si="76"/>
        <v>-246.2189922833677</v>
      </c>
      <c r="AN33" s="53">
        <f t="shared" si="76"/>
        <v>-307.77374035420962</v>
      </c>
      <c r="AO33" s="53">
        <f t="shared" si="76"/>
        <v>-369.32848842505155</v>
      </c>
      <c r="AP33" s="53">
        <f t="shared" si="76"/>
        <v>-430.88323649589347</v>
      </c>
      <c r="AQ33" s="53">
        <f t="shared" si="76"/>
        <v>-492.43798456673539</v>
      </c>
      <c r="AR33" s="53">
        <f t="shared" si="76"/>
        <v>-553.99273263757732</v>
      </c>
      <c r="AS33" s="53">
        <f t="shared" si="76"/>
        <v>-615.54748070841924</v>
      </c>
      <c r="AT33" s="53">
        <f t="shared" si="76"/>
        <v>-677.10222877926117</v>
      </c>
      <c r="AU33" s="53">
        <f t="shared" si="76"/>
        <v>-738.65697685010309</v>
      </c>
      <c r="AV33" s="53">
        <f t="shared" si="76"/>
        <v>-800.21172492094502</v>
      </c>
      <c r="AW33" s="53">
        <f t="shared" si="76"/>
        <v>-861.76647299178694</v>
      </c>
      <c r="AX33" s="53">
        <f t="shared" si="76"/>
        <v>-923.32122106262887</v>
      </c>
      <c r="AY33" s="53">
        <f t="shared" si="76"/>
        <v>-984.87596913347079</v>
      </c>
      <c r="AZ33" s="53">
        <f t="shared" si="76"/>
        <v>-1046.4307172043127</v>
      </c>
      <c r="BA33" s="53">
        <f t="shared" si="76"/>
        <v>-1107.9854652751546</v>
      </c>
      <c r="BB33" s="53">
        <f t="shared" si="76"/>
        <v>-1169.5402133459966</v>
      </c>
      <c r="BC33" s="53">
        <f t="shared" si="76"/>
        <v>-1231.0949614168385</v>
      </c>
      <c r="BD33" s="53">
        <f t="shared" si="76"/>
        <v>-1292.6497094876804</v>
      </c>
      <c r="BE33" s="53">
        <f t="shared" si="76"/>
        <v>-1354.2044575585223</v>
      </c>
      <c r="BF33" s="53">
        <f t="shared" si="76"/>
        <v>-1415.7592056293643</v>
      </c>
      <c r="BG33" s="53">
        <f t="shared" si="76"/>
        <v>-1477.3139537002062</v>
      </c>
      <c r="BH33" s="53">
        <f t="shared" si="76"/>
        <v>-1538.8687017710481</v>
      </c>
      <c r="BI33" s="53">
        <f t="shared" si="76"/>
        <v>-1600.42344984189</v>
      </c>
      <c r="BJ33" s="53">
        <f t="shared" si="76"/>
        <v>-1661.978197912732</v>
      </c>
      <c r="BK33" s="53">
        <f t="shared" si="76"/>
        <v>-1723.5329459835739</v>
      </c>
      <c r="BL33" s="53">
        <f t="shared" si="76"/>
        <v>-1785.0876940544158</v>
      </c>
      <c r="BM33" s="54">
        <f t="shared" si="76"/>
        <v>-1846.6424421252577</v>
      </c>
      <c r="BO33" s="52">
        <f t="shared" si="74"/>
        <v>294903.01141928113</v>
      </c>
      <c r="BP33" s="53">
        <f t="shared" ref="BP33:CR33" si="77">IF($D9="", "", $B$7-$D9+CUMPRINC($B$16/12, 12*$B$13, $B$7-$D9, 1, BP$30*12, 0))</f>
        <v>288394.6537585638</v>
      </c>
      <c r="BQ33" s="53">
        <f t="shared" si="77"/>
        <v>281690.19095388456</v>
      </c>
      <c r="BR33" s="53">
        <f t="shared" si="77"/>
        <v>274783.71410633321</v>
      </c>
      <c r="BS33" s="53">
        <f t="shared" si="77"/>
        <v>267669.13627431478</v>
      </c>
      <c r="BT33" s="53">
        <f t="shared" si="77"/>
        <v>260340.18710889571</v>
      </c>
      <c r="BU33" s="53">
        <f t="shared" si="77"/>
        <v>252790.40732750588</v>
      </c>
      <c r="BV33" s="53">
        <f t="shared" si="77"/>
        <v>245013.14302112648</v>
      </c>
      <c r="BW33" s="53">
        <f t="shared" si="77"/>
        <v>237001.53978994617</v>
      </c>
      <c r="BX33" s="53">
        <f t="shared" si="77"/>
        <v>228748.53670231672</v>
      </c>
      <c r="BY33" s="53">
        <f t="shared" si="77"/>
        <v>220246.86007168482</v>
      </c>
      <c r="BZ33" s="53">
        <f t="shared" si="77"/>
        <v>211489.01704601425</v>
      </c>
      <c r="CA33" s="53">
        <f t="shared" si="77"/>
        <v>202467.28900404976</v>
      </c>
      <c r="CB33" s="53">
        <f t="shared" si="77"/>
        <v>193173.72475260135</v>
      </c>
      <c r="CC33" s="53">
        <f t="shared" si="77"/>
        <v>183600.13351885451</v>
      </c>
      <c r="CD33" s="53">
        <f t="shared" si="77"/>
        <v>173738.07773152937</v>
      </c>
      <c r="CE33" s="53">
        <f t="shared" si="77"/>
        <v>163578.86558452732</v>
      </c>
      <c r="CF33" s="53">
        <f t="shared" si="77"/>
        <v>153113.5433765105</v>
      </c>
      <c r="CG33" s="53">
        <f t="shared" si="77"/>
        <v>142332.88761966341</v>
      </c>
      <c r="CH33" s="53">
        <f t="shared" si="77"/>
        <v>131227.39691068069</v>
      </c>
      <c r="CI33" s="53">
        <f t="shared" si="77"/>
        <v>119787.28355681812</v>
      </c>
      <c r="CJ33" s="53">
        <f t="shared" si="77"/>
        <v>108002.46494962549</v>
      </c>
      <c r="CK33" s="53">
        <f t="shared" si="77"/>
        <v>95862.554678758926</v>
      </c>
      <c r="CL33" s="53">
        <f t="shared" si="77"/>
        <v>83356.853378041298</v>
      </c>
      <c r="CM33" s="53">
        <f t="shared" si="77"/>
        <v>70474.33929570223</v>
      </c>
      <c r="CN33" s="53">
        <f t="shared" si="77"/>
        <v>57203.658580487798</v>
      </c>
      <c r="CO33" s="53">
        <f t="shared" si="77"/>
        <v>43533.115275078366</v>
      </c>
      <c r="CP33" s="53">
        <f t="shared" si="77"/>
        <v>29450.661007994728</v>
      </c>
      <c r="CQ33" s="53">
        <f t="shared" si="77"/>
        <v>14943.884374908987</v>
      </c>
      <c r="CR33" s="54">
        <f t="shared" si="77"/>
        <v>0</v>
      </c>
    </row>
    <row r="34" spans="2:96" x14ac:dyDescent="0.25">
      <c r="B34" s="305" t="s">
        <v>30</v>
      </c>
      <c r="C34" s="306"/>
      <c r="D34" s="306"/>
      <c r="E34" s="306"/>
      <c r="F34" s="306"/>
      <c r="G34" s="306"/>
      <c r="H34" s="306"/>
      <c r="I34" s="306"/>
      <c r="J34" s="306"/>
      <c r="K34" s="306"/>
      <c r="L34" s="306"/>
      <c r="M34" s="307"/>
      <c r="P34" s="149"/>
      <c r="R34" s="149"/>
      <c r="V34" s="49"/>
      <c r="AI34" s="52"/>
      <c r="AJ34" s="53">
        <f t="shared" si="72"/>
        <v>-14.519056056024056</v>
      </c>
      <c r="AK34" s="53">
        <f t="shared" ref="AK34:BM34" si="78">IF($D10="", "", $AD10*AK$30)</f>
        <v>-29.038112112048111</v>
      </c>
      <c r="AL34" s="53">
        <f t="shared" si="78"/>
        <v>-43.557168168072167</v>
      </c>
      <c r="AM34" s="53">
        <f t="shared" si="78"/>
        <v>-58.076224224096222</v>
      </c>
      <c r="AN34" s="53">
        <f t="shared" si="78"/>
        <v>-72.595280280120278</v>
      </c>
      <c r="AO34" s="53">
        <f t="shared" si="78"/>
        <v>-87.114336336144333</v>
      </c>
      <c r="AP34" s="53">
        <f t="shared" si="78"/>
        <v>-101.63339239216839</v>
      </c>
      <c r="AQ34" s="53">
        <f t="shared" si="78"/>
        <v>-116.15244844819244</v>
      </c>
      <c r="AR34" s="53">
        <f t="shared" si="78"/>
        <v>-130.6715045042165</v>
      </c>
      <c r="AS34" s="53">
        <f t="shared" si="78"/>
        <v>-145.19056056024056</v>
      </c>
      <c r="AT34" s="53">
        <f t="shared" si="78"/>
        <v>-159.70961661626461</v>
      </c>
      <c r="AU34" s="53">
        <f t="shared" si="78"/>
        <v>-174.22867267228867</v>
      </c>
      <c r="AV34" s="53">
        <f t="shared" si="78"/>
        <v>-188.74772872831272</v>
      </c>
      <c r="AW34" s="53">
        <f t="shared" si="78"/>
        <v>-203.26678478433678</v>
      </c>
      <c r="AX34" s="53">
        <f t="shared" si="78"/>
        <v>-217.78584084036083</v>
      </c>
      <c r="AY34" s="53">
        <f t="shared" si="78"/>
        <v>-232.30489689638489</v>
      </c>
      <c r="AZ34" s="53">
        <f t="shared" si="78"/>
        <v>-246.82395295240894</v>
      </c>
      <c r="BA34" s="53">
        <f t="shared" si="78"/>
        <v>-261.343009008433</v>
      </c>
      <c r="BB34" s="53">
        <f t="shared" si="78"/>
        <v>-275.86206506445706</v>
      </c>
      <c r="BC34" s="53">
        <f t="shared" si="78"/>
        <v>-290.38112112048111</v>
      </c>
      <c r="BD34" s="53">
        <f t="shared" si="78"/>
        <v>-304.90017717650517</v>
      </c>
      <c r="BE34" s="53">
        <f t="shared" si="78"/>
        <v>-319.41923323252922</v>
      </c>
      <c r="BF34" s="53">
        <f t="shared" si="78"/>
        <v>-333.93828928855328</v>
      </c>
      <c r="BG34" s="53">
        <f t="shared" si="78"/>
        <v>-348.45734534457733</v>
      </c>
      <c r="BH34" s="53">
        <f t="shared" si="78"/>
        <v>-362.97640140060139</v>
      </c>
      <c r="BI34" s="53">
        <f t="shared" si="78"/>
        <v>-377.49545745662545</v>
      </c>
      <c r="BJ34" s="53">
        <f t="shared" si="78"/>
        <v>-392.0145135126495</v>
      </c>
      <c r="BK34" s="53">
        <f t="shared" si="78"/>
        <v>-406.53356956867356</v>
      </c>
      <c r="BL34" s="53">
        <f t="shared" si="78"/>
        <v>-421.05262562469761</v>
      </c>
      <c r="BM34" s="54">
        <f t="shared" si="78"/>
        <v>-435.57168168072167</v>
      </c>
      <c r="BO34" s="52">
        <f t="shared" si="74"/>
        <v>293989.5807167266</v>
      </c>
      <c r="BP34" s="53">
        <f t="shared" ref="BP34:CR34" si="79">IF($D10="", "", $B$7-$D10+CUMPRINC($B$16/12, 12*$B$13, $B$7-$D10, 1, BP$30*12, 0))</f>
        <v>287501.38200142625</v>
      </c>
      <c r="BQ34" s="53">
        <f t="shared" si="79"/>
        <v>280817.68555698334</v>
      </c>
      <c r="BR34" s="53">
        <f t="shared" si="79"/>
        <v>273932.60078667349</v>
      </c>
      <c r="BS34" s="53">
        <f t="shared" si="79"/>
        <v>266840.0596025557</v>
      </c>
      <c r="BT34" s="53">
        <f t="shared" si="79"/>
        <v>259533.81107743509</v>
      </c>
      <c r="BU34" s="53">
        <f t="shared" si="79"/>
        <v>252007.41593568207</v>
      </c>
      <c r="BV34" s="53">
        <f t="shared" si="79"/>
        <v>244254.2408780531</v>
      </c>
      <c r="BW34" s="53">
        <f t="shared" si="79"/>
        <v>236267.45273551097</v>
      </c>
      <c r="BX34" s="53">
        <f t="shared" si="79"/>
        <v>228040.0124468921</v>
      </c>
      <c r="BY34" s="53">
        <f t="shared" si="79"/>
        <v>219564.6688551133</v>
      </c>
      <c r="BZ34" s="53">
        <f t="shared" si="79"/>
        <v>210833.95231645048</v>
      </c>
      <c r="CA34" s="53">
        <f t="shared" si="79"/>
        <v>201840.1681172564</v>
      </c>
      <c r="CB34" s="53">
        <f t="shared" si="79"/>
        <v>192575.38969231612</v>
      </c>
      <c r="CC34" s="53">
        <f t="shared" si="79"/>
        <v>183031.45163886243</v>
      </c>
      <c r="CD34" s="53">
        <f t="shared" si="79"/>
        <v>173199.94252009483</v>
      </c>
      <c r="CE34" s="53">
        <f t="shared" si="79"/>
        <v>163072.19745185939</v>
      </c>
      <c r="CF34" s="53">
        <f t="shared" si="79"/>
        <v>152639.29046595551</v>
      </c>
      <c r="CG34" s="53">
        <f t="shared" si="79"/>
        <v>141892.02664333986</v>
      </c>
      <c r="CH34" s="53">
        <f t="shared" si="79"/>
        <v>130820.93401029304</v>
      </c>
      <c r="CI34" s="53">
        <f t="shared" si="79"/>
        <v>119416.25519040768</v>
      </c>
      <c r="CJ34" s="53">
        <f t="shared" si="79"/>
        <v>107667.93880504061</v>
      </c>
      <c r="CK34" s="53">
        <f t="shared" si="79"/>
        <v>95565.630614648893</v>
      </c>
      <c r="CL34" s="53">
        <f t="shared" si="79"/>
        <v>83098.664393203857</v>
      </c>
      <c r="CM34" s="53">
        <f t="shared" si="79"/>
        <v>70256.052527638589</v>
      </c>
      <c r="CN34" s="53">
        <f t="shared" si="79"/>
        <v>57026.476334045467</v>
      </c>
      <c r="CO34" s="53">
        <f t="shared" si="79"/>
        <v>43398.276082088327</v>
      </c>
      <c r="CP34" s="53">
        <f t="shared" si="79"/>
        <v>29359.440718836791</v>
      </c>
      <c r="CQ34" s="53">
        <f t="shared" si="79"/>
        <v>14897.597282967181</v>
      </c>
      <c r="CR34" s="54">
        <f t="shared" si="79"/>
        <v>0</v>
      </c>
    </row>
    <row r="35" spans="2:96" ht="15.75" thickBot="1" x14ac:dyDescent="0.3">
      <c r="B35" s="308"/>
      <c r="C35" s="309"/>
      <c r="D35" s="309"/>
      <c r="E35" s="309"/>
      <c r="F35" s="309"/>
      <c r="G35" s="309"/>
      <c r="H35" s="309"/>
      <c r="I35" s="309"/>
      <c r="J35" s="309"/>
      <c r="K35" s="309"/>
      <c r="L35" s="309"/>
      <c r="M35" s="310"/>
      <c r="P35" s="149"/>
      <c r="R35" s="149"/>
      <c r="AI35" s="52"/>
      <c r="AJ35" s="53">
        <f t="shared" si="72"/>
        <v>50.967936363324043</v>
      </c>
      <c r="AK35" s="53">
        <f t="shared" ref="AK35:BM35" si="80">IF($D11="", "", $AD11*AK$30)</f>
        <v>101.93587272664809</v>
      </c>
      <c r="AL35" s="53">
        <f t="shared" si="80"/>
        <v>152.90380908997213</v>
      </c>
      <c r="AM35" s="53">
        <f t="shared" si="80"/>
        <v>203.87174545329617</v>
      </c>
      <c r="AN35" s="53">
        <f t="shared" si="80"/>
        <v>254.83968181662021</v>
      </c>
      <c r="AO35" s="53">
        <f t="shared" si="80"/>
        <v>305.80761817994426</v>
      </c>
      <c r="AP35" s="53">
        <f t="shared" si="80"/>
        <v>356.7755545432683</v>
      </c>
      <c r="AQ35" s="53">
        <f t="shared" si="80"/>
        <v>407.74349090659234</v>
      </c>
      <c r="AR35" s="53">
        <f t="shared" si="80"/>
        <v>458.71142726991638</v>
      </c>
      <c r="AS35" s="53">
        <f t="shared" si="80"/>
        <v>509.67936363324043</v>
      </c>
      <c r="AT35" s="53">
        <f t="shared" si="80"/>
        <v>560.64729999656447</v>
      </c>
      <c r="AU35" s="53">
        <f t="shared" si="80"/>
        <v>611.61523635988851</v>
      </c>
      <c r="AV35" s="53">
        <f t="shared" si="80"/>
        <v>662.58317272321256</v>
      </c>
      <c r="AW35" s="53">
        <f t="shared" si="80"/>
        <v>713.5511090865366</v>
      </c>
      <c r="AX35" s="53">
        <f t="shared" si="80"/>
        <v>764.51904544986064</v>
      </c>
      <c r="AY35" s="53">
        <f t="shared" si="80"/>
        <v>815.48698181318468</v>
      </c>
      <c r="AZ35" s="53">
        <f t="shared" si="80"/>
        <v>866.45491817650873</v>
      </c>
      <c r="BA35" s="53">
        <f t="shared" si="80"/>
        <v>917.42285453983277</v>
      </c>
      <c r="BB35" s="53">
        <f t="shared" si="80"/>
        <v>968.39079090315681</v>
      </c>
      <c r="BC35" s="53">
        <f t="shared" si="80"/>
        <v>1019.3587272664809</v>
      </c>
      <c r="BD35" s="53">
        <f t="shared" si="80"/>
        <v>1070.3266636298049</v>
      </c>
      <c r="BE35" s="53">
        <f t="shared" si="80"/>
        <v>1121.2945999931289</v>
      </c>
      <c r="BF35" s="53">
        <f t="shared" si="80"/>
        <v>1172.262536356453</v>
      </c>
      <c r="BG35" s="53">
        <f t="shared" si="80"/>
        <v>1223.230472719777</v>
      </c>
      <c r="BH35" s="53">
        <f t="shared" si="80"/>
        <v>1274.1984090831011</v>
      </c>
      <c r="BI35" s="53">
        <f t="shared" si="80"/>
        <v>1325.1663454464251</v>
      </c>
      <c r="BJ35" s="53">
        <f t="shared" si="80"/>
        <v>1376.1342818097492</v>
      </c>
      <c r="BK35" s="53">
        <f t="shared" si="80"/>
        <v>1427.1022181730732</v>
      </c>
      <c r="BL35" s="53">
        <f t="shared" si="80"/>
        <v>1478.0701545363972</v>
      </c>
      <c r="BM35" s="54">
        <f t="shared" si="80"/>
        <v>1529.0380908997213</v>
      </c>
      <c r="BO35" s="52">
        <f t="shared" si="74"/>
        <v>292717.82671606378</v>
      </c>
      <c r="BP35" s="53">
        <f t="shared" ref="BP35:CR35" si="81">IF($D11="", "", $B$7-$D11+CUMPRINC($B$16/12, 12*$B$13, $B$7-$D11, 1, BP$30*12, 0))</f>
        <v>286257.69495692279</v>
      </c>
      <c r="BQ35" s="53">
        <f t="shared" si="81"/>
        <v>279602.91116194084</v>
      </c>
      <c r="BR35" s="53">
        <f t="shared" si="81"/>
        <v>272747.61021621485</v>
      </c>
      <c r="BS35" s="53">
        <f t="shared" si="81"/>
        <v>265685.75028142496</v>
      </c>
      <c r="BT35" s="53">
        <f t="shared" si="81"/>
        <v>258411.10747093204</v>
      </c>
      <c r="BU35" s="53">
        <f t="shared" si="81"/>
        <v>250917.27036442899</v>
      </c>
      <c r="BV35" s="53">
        <f t="shared" si="81"/>
        <v>243197.63435731104</v>
      </c>
      <c r="BW35" s="53">
        <f t="shared" si="81"/>
        <v>235245.3958397861</v>
      </c>
      <c r="BX35" s="53">
        <f t="shared" si="81"/>
        <v>227053.5462005935</v>
      </c>
      <c r="BY35" s="53">
        <f t="shared" si="81"/>
        <v>218614.86565004752</v>
      </c>
      <c r="BZ35" s="53">
        <f t="shared" si="81"/>
        <v>209921.91685696132</v>
      </c>
      <c r="CA35" s="53">
        <f t="shared" si="81"/>
        <v>200967.03839384316</v>
      </c>
      <c r="CB35" s="53">
        <f t="shared" si="81"/>
        <v>191742.33798458782</v>
      </c>
      <c r="CC35" s="53">
        <f t="shared" si="81"/>
        <v>182239.68554871273</v>
      </c>
      <c r="CD35" s="53">
        <f t="shared" si="81"/>
        <v>172450.70603600756</v>
      </c>
      <c r="CE35" s="53">
        <f t="shared" si="81"/>
        <v>162366.77204528317</v>
      </c>
      <c r="CF35" s="53">
        <f t="shared" si="81"/>
        <v>151978.99622071334</v>
      </c>
      <c r="CG35" s="53">
        <f t="shared" si="81"/>
        <v>141278.22341906952</v>
      </c>
      <c r="CH35" s="53">
        <f t="shared" si="81"/>
        <v>130255.02264094303</v>
      </c>
      <c r="CI35" s="53">
        <f t="shared" si="81"/>
        <v>118899.67871884591</v>
      </c>
      <c r="CJ35" s="53">
        <f t="shared" si="81"/>
        <v>107202.18375486296</v>
      </c>
      <c r="CK35" s="53">
        <f t="shared" si="81"/>
        <v>95152.228300309245</v>
      </c>
      <c r="CL35" s="53">
        <f t="shared" si="81"/>
        <v>82739.192269619933</v>
      </c>
      <c r="CM35" s="53">
        <f t="shared" si="81"/>
        <v>69952.135580463189</v>
      </c>
      <c r="CN35" s="53">
        <f t="shared" si="81"/>
        <v>56779.788511828403</v>
      </c>
      <c r="CO35" s="53">
        <f t="shared" si="81"/>
        <v>43210.541771590972</v>
      </c>
      <c r="CP35" s="53">
        <f t="shared" si="81"/>
        <v>29232.436264800082</v>
      </c>
      <c r="CQ35" s="53">
        <f t="shared" si="81"/>
        <v>14833.152553672087</v>
      </c>
      <c r="CR35" s="54">
        <f t="shared" si="81"/>
        <v>-5.8207660913467407E-11</v>
      </c>
    </row>
    <row r="36" spans="2:96" x14ac:dyDescent="0.25">
      <c r="B36" s="10" t="s">
        <v>23</v>
      </c>
      <c r="G36" s="10" t="s">
        <v>24</v>
      </c>
      <c r="H36" s="10" t="s">
        <v>1</v>
      </c>
      <c r="P36" s="149"/>
      <c r="R36" s="149"/>
      <c r="Z36" s="7"/>
      <c r="AA36" s="3"/>
      <c r="AI36" s="52"/>
      <c r="AJ36" s="53">
        <f t="shared" si="72"/>
        <v>135.96491035795225</v>
      </c>
      <c r="AK36" s="53">
        <f t="shared" ref="AK36:BM36" si="82">IF($D12="", "", $AD12*AK$30)</f>
        <v>271.9298207159045</v>
      </c>
      <c r="AL36" s="53">
        <f t="shared" si="82"/>
        <v>407.89473107385675</v>
      </c>
      <c r="AM36" s="53">
        <f t="shared" si="82"/>
        <v>543.859641431809</v>
      </c>
      <c r="AN36" s="53">
        <f t="shared" si="82"/>
        <v>679.82455178976124</v>
      </c>
      <c r="AO36" s="53">
        <f t="shared" si="82"/>
        <v>815.78946214771349</v>
      </c>
      <c r="AP36" s="53">
        <f t="shared" si="82"/>
        <v>951.75437250566574</v>
      </c>
      <c r="AQ36" s="53">
        <f t="shared" si="82"/>
        <v>1087.719282863618</v>
      </c>
      <c r="AR36" s="53">
        <f t="shared" si="82"/>
        <v>1223.6841932215702</v>
      </c>
      <c r="AS36" s="53">
        <f t="shared" si="82"/>
        <v>1359.6491035795225</v>
      </c>
      <c r="AT36" s="53">
        <f t="shared" si="82"/>
        <v>1495.6140139374747</v>
      </c>
      <c r="AU36" s="53">
        <f t="shared" si="82"/>
        <v>1631.578924295427</v>
      </c>
      <c r="AV36" s="53">
        <f t="shared" si="82"/>
        <v>1767.5438346533792</v>
      </c>
      <c r="AW36" s="53">
        <f t="shared" si="82"/>
        <v>1903.5087450113315</v>
      </c>
      <c r="AX36" s="53">
        <f t="shared" si="82"/>
        <v>2039.4736553692837</v>
      </c>
      <c r="AY36" s="53">
        <f t="shared" si="82"/>
        <v>2175.438565727236</v>
      </c>
      <c r="AZ36" s="53">
        <f t="shared" si="82"/>
        <v>2311.4034760851882</v>
      </c>
      <c r="BA36" s="53">
        <f t="shared" si="82"/>
        <v>2447.3683864431405</v>
      </c>
      <c r="BB36" s="53">
        <f t="shared" si="82"/>
        <v>2583.3332968010927</v>
      </c>
      <c r="BC36" s="53">
        <f t="shared" si="82"/>
        <v>2719.298207159045</v>
      </c>
      <c r="BD36" s="53">
        <f t="shared" si="82"/>
        <v>2855.2631175169972</v>
      </c>
      <c r="BE36" s="53">
        <f t="shared" si="82"/>
        <v>2991.2280278749495</v>
      </c>
      <c r="BF36" s="53">
        <f t="shared" si="82"/>
        <v>3127.1929382329017</v>
      </c>
      <c r="BG36" s="53">
        <f t="shared" si="82"/>
        <v>3263.157848590854</v>
      </c>
      <c r="BH36" s="53">
        <f t="shared" si="82"/>
        <v>3399.1227589488062</v>
      </c>
      <c r="BI36" s="53">
        <f t="shared" si="82"/>
        <v>3535.0876693067585</v>
      </c>
      <c r="BJ36" s="53">
        <f t="shared" si="82"/>
        <v>3671.0525796647107</v>
      </c>
      <c r="BK36" s="53">
        <f t="shared" si="82"/>
        <v>3807.017490022663</v>
      </c>
      <c r="BL36" s="53">
        <f t="shared" si="82"/>
        <v>3942.9824003806152</v>
      </c>
      <c r="BM36" s="54">
        <f t="shared" si="82"/>
        <v>4078.9473107385675</v>
      </c>
      <c r="BO36" s="52">
        <f t="shared" si="74"/>
        <v>291067.18988379475</v>
      </c>
      <c r="BP36" s="53">
        <f t="shared" ref="BP36:CR36" si="83">IF($D12="", "", $B$7-$D12+CUMPRINC($B$16/12, 12*$B$13, $B$7-$D12, 1, BP$30*12, 0))</f>
        <v>284643.48682987673</v>
      </c>
      <c r="BQ36" s="53">
        <f t="shared" si="83"/>
        <v>278026.22938361781</v>
      </c>
      <c r="BR36" s="53">
        <f t="shared" si="83"/>
        <v>271209.58550351794</v>
      </c>
      <c r="BS36" s="53">
        <f t="shared" si="83"/>
        <v>264187.54742120439</v>
      </c>
      <c r="BT36" s="53">
        <f t="shared" si="83"/>
        <v>256953.92634655625</v>
      </c>
      <c r="BU36" s="53">
        <f t="shared" si="83"/>
        <v>249502.34701328754</v>
      </c>
      <c r="BV36" s="53">
        <f t="shared" si="83"/>
        <v>241826.24206018163</v>
      </c>
      <c r="BW36" s="53">
        <f t="shared" si="83"/>
        <v>233918.84624302544</v>
      </c>
      <c r="BX36" s="53">
        <f t="shared" si="83"/>
        <v>225773.19047214126</v>
      </c>
      <c r="BY36" s="53">
        <f t="shared" si="83"/>
        <v>217382.09567026238</v>
      </c>
      <c r="BZ36" s="53">
        <f t="shared" si="83"/>
        <v>208738.16644533805</v>
      </c>
      <c r="CA36" s="53">
        <f t="shared" si="83"/>
        <v>199833.78457269247</v>
      </c>
      <c r="CB36" s="53">
        <f t="shared" si="83"/>
        <v>190661.10228079266</v>
      </c>
      <c r="CC36" s="53">
        <f t="shared" si="83"/>
        <v>181212.03533470776</v>
      </c>
      <c r="CD36" s="53">
        <f t="shared" si="83"/>
        <v>171478.25591116445</v>
      </c>
      <c r="CE36" s="53">
        <f t="shared" si="83"/>
        <v>161451.18525891862</v>
      </c>
      <c r="CF36" s="53">
        <f t="shared" si="83"/>
        <v>151121.98613797408</v>
      </c>
      <c r="CG36" s="53">
        <f t="shared" si="83"/>
        <v>140481.55503098649</v>
      </c>
      <c r="CH36" s="53">
        <f t="shared" si="83"/>
        <v>129520.51411998531</v>
      </c>
      <c r="CI36" s="53">
        <f t="shared" si="83"/>
        <v>118229.20302134543</v>
      </c>
      <c r="CJ36" s="53">
        <f t="shared" si="83"/>
        <v>106597.67027172245</v>
      </c>
      <c r="CK36" s="53">
        <f t="shared" si="83"/>
        <v>94615.664557448064</v>
      </c>
      <c r="CL36" s="53">
        <f t="shared" si="83"/>
        <v>82272.625679656456</v>
      </c>
      <c r="CM36" s="53">
        <f t="shared" si="83"/>
        <v>69557.675247177831</v>
      </c>
      <c r="CN36" s="53">
        <f t="shared" si="83"/>
        <v>56459.607088996971</v>
      </c>
      <c r="CO36" s="53">
        <f t="shared" si="83"/>
        <v>42966.877377827623</v>
      </c>
      <c r="CP36" s="53">
        <f t="shared" si="83"/>
        <v>29067.594456096529</v>
      </c>
      <c r="CQ36" s="53">
        <f t="shared" si="83"/>
        <v>14749.508355372178</v>
      </c>
      <c r="CR36" s="54">
        <f t="shared" si="83"/>
        <v>0</v>
      </c>
    </row>
    <row r="37" spans="2:96" x14ac:dyDescent="0.25">
      <c r="B37" s="33" t="s">
        <v>28</v>
      </c>
      <c r="G37" s="35">
        <v>0.03</v>
      </c>
      <c r="H37" s="36">
        <v>-288</v>
      </c>
      <c r="I37" s="33" t="s">
        <v>26</v>
      </c>
      <c r="P37" s="149"/>
      <c r="R37" s="149"/>
      <c r="AA37" s="67"/>
      <c r="AI37" s="52"/>
      <c r="AJ37" s="53">
        <f t="shared" si="72"/>
        <v>238.50574375360338</v>
      </c>
      <c r="AK37" s="53">
        <f t="shared" ref="AK37:BM37" si="84">IF($D13="", "", $AD13*AK$30)</f>
        <v>477.01148750720677</v>
      </c>
      <c r="AL37" s="53">
        <f t="shared" si="84"/>
        <v>715.51723126081015</v>
      </c>
      <c r="AM37" s="53">
        <f t="shared" si="84"/>
        <v>954.02297501441353</v>
      </c>
      <c r="AN37" s="53">
        <f t="shared" si="84"/>
        <v>1192.5287187680169</v>
      </c>
      <c r="AO37" s="53">
        <f t="shared" si="84"/>
        <v>1431.0344625216203</v>
      </c>
      <c r="AP37" s="53">
        <f t="shared" si="84"/>
        <v>1669.5402062752237</v>
      </c>
      <c r="AQ37" s="53">
        <f t="shared" si="84"/>
        <v>1908.0459500288271</v>
      </c>
      <c r="AR37" s="53">
        <f t="shared" si="84"/>
        <v>2146.5516937824304</v>
      </c>
      <c r="AS37" s="53">
        <f t="shared" si="84"/>
        <v>2385.0574375360338</v>
      </c>
      <c r="AT37" s="53">
        <f t="shared" si="84"/>
        <v>2623.5631812896372</v>
      </c>
      <c r="AU37" s="53">
        <f t="shared" si="84"/>
        <v>2862.0689250432406</v>
      </c>
      <c r="AV37" s="53">
        <f t="shared" si="84"/>
        <v>3100.574668796844</v>
      </c>
      <c r="AW37" s="53">
        <f t="shared" si="84"/>
        <v>3339.0804125504474</v>
      </c>
      <c r="AX37" s="53">
        <f t="shared" si="84"/>
        <v>3577.5861563040507</v>
      </c>
      <c r="AY37" s="53">
        <f t="shared" si="84"/>
        <v>3816.0919000576541</v>
      </c>
      <c r="AZ37" s="53">
        <f t="shared" si="84"/>
        <v>4054.5976438112575</v>
      </c>
      <c r="BA37" s="53">
        <f t="shared" si="84"/>
        <v>4293.1033875648609</v>
      </c>
      <c r="BB37" s="53">
        <f t="shared" si="84"/>
        <v>4531.6091313184643</v>
      </c>
      <c r="BC37" s="53">
        <f t="shared" si="84"/>
        <v>4770.1148750720677</v>
      </c>
      <c r="BD37" s="53">
        <f t="shared" si="84"/>
        <v>5008.620618825671</v>
      </c>
      <c r="BE37" s="53">
        <f t="shared" si="84"/>
        <v>5247.1263625792744</v>
      </c>
      <c r="BF37" s="53">
        <f t="shared" si="84"/>
        <v>5485.6321063328778</v>
      </c>
      <c r="BG37" s="53">
        <f t="shared" si="84"/>
        <v>5724.1378500864812</v>
      </c>
      <c r="BH37" s="53">
        <f t="shared" si="84"/>
        <v>5962.6435938400846</v>
      </c>
      <c r="BI37" s="53">
        <f t="shared" si="84"/>
        <v>6201.149337593688</v>
      </c>
      <c r="BJ37" s="53">
        <f t="shared" si="84"/>
        <v>6439.6550813472913</v>
      </c>
      <c r="BK37" s="53">
        <f t="shared" si="84"/>
        <v>6678.1608251008947</v>
      </c>
      <c r="BL37" s="53">
        <f t="shared" si="84"/>
        <v>6916.6665688544981</v>
      </c>
      <c r="BM37" s="54">
        <f t="shared" si="84"/>
        <v>7155.1723126081015</v>
      </c>
      <c r="BO37" s="52">
        <f t="shared" si="74"/>
        <v>289075.8522107015</v>
      </c>
      <c r="BP37" s="53">
        <f t="shared" ref="BP37:CR37" si="85">IF($D13="", "", $B$7-$D13+CUMPRINC($B$16/12, 12*$B$13, $B$7-$D13, 1, BP$30*12, 0))</f>
        <v>282696.09695418773</v>
      </c>
      <c r="BQ37" s="53">
        <f t="shared" si="85"/>
        <v>276124.11150870135</v>
      </c>
      <c r="BR37" s="53">
        <f t="shared" si="85"/>
        <v>269354.10373268428</v>
      </c>
      <c r="BS37" s="53">
        <f t="shared" si="85"/>
        <v>262380.10695994186</v>
      </c>
      <c r="BT37" s="53">
        <f t="shared" si="85"/>
        <v>255195.97474099259</v>
      </c>
      <c r="BU37" s="53">
        <f t="shared" si="85"/>
        <v>247795.37542596745</v>
      </c>
      <c r="BV37" s="53">
        <f t="shared" si="85"/>
        <v>240171.78658428526</v>
      </c>
      <c r="BW37" s="53">
        <f t="shared" si="85"/>
        <v>232318.48925618603</v>
      </c>
      <c r="BX37" s="53">
        <f t="shared" si="85"/>
        <v>224228.56203105478</v>
      </c>
      <c r="BY37" s="53">
        <f t="shared" si="85"/>
        <v>215894.87494731875</v>
      </c>
      <c r="BZ37" s="53">
        <f t="shared" si="85"/>
        <v>207310.08320853981</v>
      </c>
      <c r="CA37" s="53">
        <f t="shared" si="85"/>
        <v>198466.6207101655</v>
      </c>
      <c r="CB37" s="53">
        <f t="shared" si="85"/>
        <v>189356.6933712319</v>
      </c>
      <c r="CC37" s="53">
        <f t="shared" si="85"/>
        <v>179972.27226514305</v>
      </c>
      <c r="CD37" s="53">
        <f t="shared" si="85"/>
        <v>170305.0865434712</v>
      </c>
      <c r="CE37" s="53">
        <f t="shared" si="85"/>
        <v>160346.61614654289</v>
      </c>
      <c r="CF37" s="53">
        <f t="shared" si="85"/>
        <v>150088.08429438475</v>
      </c>
      <c r="CG37" s="53">
        <f t="shared" si="85"/>
        <v>139520.44975141305</v>
      </c>
      <c r="CH37" s="53">
        <f t="shared" si="85"/>
        <v>128634.398858047</v>
      </c>
      <c r="CI37" s="53">
        <f t="shared" si="85"/>
        <v>117420.33732222562</v>
      </c>
      <c r="CJ37" s="53">
        <f t="shared" si="85"/>
        <v>105868.38176359207</v>
      </c>
      <c r="CK37" s="53">
        <f t="shared" si="85"/>
        <v>93968.35100289312</v>
      </c>
      <c r="CL37" s="53">
        <f t="shared" si="85"/>
        <v>81709.757088917657</v>
      </c>
      <c r="CM37" s="53">
        <f t="shared" si="85"/>
        <v>69081.796055064857</v>
      </c>
      <c r="CN37" s="53">
        <f t="shared" si="85"/>
        <v>56073.338397396088</v>
      </c>
      <c r="CO37" s="53">
        <f t="shared" si="85"/>
        <v>42672.919265778619</v>
      </c>
      <c r="CP37" s="53">
        <f t="shared" si="85"/>
        <v>28868.728359475615</v>
      </c>
      <c r="CQ37" s="53">
        <f t="shared" si="85"/>
        <v>14648.599518277217</v>
      </c>
      <c r="CR37" s="54">
        <f t="shared" si="85"/>
        <v>0</v>
      </c>
    </row>
    <row r="38" spans="2:96" x14ac:dyDescent="0.25">
      <c r="B38" s="33" t="s">
        <v>29</v>
      </c>
      <c r="G38" s="35">
        <v>2.8750000000000001E-2</v>
      </c>
      <c r="H38" s="36">
        <v>1011</v>
      </c>
      <c r="I38" s="33" t="s">
        <v>27</v>
      </c>
      <c r="P38" s="149"/>
      <c r="R38" s="149"/>
      <c r="AA38" s="6"/>
      <c r="AI38" s="52"/>
      <c r="AJ38" s="53">
        <f t="shared" si="72"/>
        <v>335.60193112824891</v>
      </c>
      <c r="AK38" s="53">
        <f t="shared" ref="AK38:BM38" si="86">IF($D14="", "", $AD14*AK$30)</f>
        <v>671.20386225649781</v>
      </c>
      <c r="AL38" s="53">
        <f t="shared" si="86"/>
        <v>1006.8057933847467</v>
      </c>
      <c r="AM38" s="53">
        <f t="shared" si="86"/>
        <v>1342.4077245129956</v>
      </c>
      <c r="AN38" s="53">
        <f t="shared" si="86"/>
        <v>1678.0096556412445</v>
      </c>
      <c r="AO38" s="53">
        <f t="shared" si="86"/>
        <v>2013.6115867694934</v>
      </c>
      <c r="AP38" s="53">
        <f t="shared" si="86"/>
        <v>2349.2135178977423</v>
      </c>
      <c r="AQ38" s="53">
        <f t="shared" si="86"/>
        <v>2684.8154490259913</v>
      </c>
      <c r="AR38" s="53">
        <f t="shared" si="86"/>
        <v>3020.4173801542402</v>
      </c>
      <c r="AS38" s="53">
        <f t="shared" si="86"/>
        <v>3356.0193112824891</v>
      </c>
      <c r="AT38" s="53">
        <f t="shared" si="86"/>
        <v>3691.621242410738</v>
      </c>
      <c r="AU38" s="53">
        <f t="shared" si="86"/>
        <v>4027.2231735389869</v>
      </c>
      <c r="AV38" s="53">
        <f t="shared" si="86"/>
        <v>4362.8251046672358</v>
      </c>
      <c r="AW38" s="53">
        <f t="shared" si="86"/>
        <v>4698.4270357954847</v>
      </c>
      <c r="AX38" s="53">
        <f t="shared" si="86"/>
        <v>5034.0289669237336</v>
      </c>
      <c r="AY38" s="53">
        <f t="shared" si="86"/>
        <v>5369.6308980519825</v>
      </c>
      <c r="AZ38" s="53">
        <f t="shared" si="86"/>
        <v>5705.2328291802314</v>
      </c>
      <c r="BA38" s="53">
        <f t="shared" si="86"/>
        <v>6040.8347603084803</v>
      </c>
      <c r="BB38" s="53">
        <f t="shared" si="86"/>
        <v>6376.4366914367292</v>
      </c>
      <c r="BC38" s="53">
        <f t="shared" si="86"/>
        <v>6712.0386225649781</v>
      </c>
      <c r="BD38" s="53">
        <f t="shared" si="86"/>
        <v>7047.640553693227</v>
      </c>
      <c r="BE38" s="53">
        <f t="shared" si="86"/>
        <v>7383.242484821476</v>
      </c>
      <c r="BF38" s="53">
        <f t="shared" si="86"/>
        <v>7718.8444159497249</v>
      </c>
      <c r="BG38" s="53">
        <f t="shared" si="86"/>
        <v>8054.4463470779738</v>
      </c>
      <c r="BH38" s="53">
        <f t="shared" si="86"/>
        <v>8390.0482782062227</v>
      </c>
      <c r="BI38" s="53">
        <f t="shared" si="86"/>
        <v>8725.6502093344716</v>
      </c>
      <c r="BJ38" s="53">
        <f t="shared" si="86"/>
        <v>9061.2521404627205</v>
      </c>
      <c r="BK38" s="53">
        <f t="shared" si="86"/>
        <v>9396.8540715909694</v>
      </c>
      <c r="BL38" s="53">
        <f t="shared" si="86"/>
        <v>9732.4560027192183</v>
      </c>
      <c r="BM38" s="54">
        <f t="shared" si="86"/>
        <v>10068.057933847467</v>
      </c>
      <c r="BO38" s="52">
        <f t="shared" si="74"/>
        <v>287190.24928131234</v>
      </c>
      <c r="BP38" s="53">
        <f t="shared" ref="BP38:CR38" si="87">IF($D14="", "", $B$7-$D14+CUMPRINC($B$16/12, 12*$B$13, $B$7-$D14, 1, BP$30*12, 0))</f>
        <v>280852.10831083619</v>
      </c>
      <c r="BQ38" s="53">
        <f t="shared" si="87"/>
        <v>274322.99104307254</v>
      </c>
      <c r="BR38" s="53">
        <f t="shared" si="87"/>
        <v>267597.1431178241</v>
      </c>
      <c r="BS38" s="53">
        <f t="shared" si="87"/>
        <v>260668.6367886579</v>
      </c>
      <c r="BT38" s="53">
        <f t="shared" si="87"/>
        <v>253531.36569855618</v>
      </c>
      <c r="BU38" s="53">
        <f t="shared" si="87"/>
        <v>246179.03949815105</v>
      </c>
      <c r="BV38" s="53">
        <f t="shared" si="87"/>
        <v>238605.17830179937</v>
      </c>
      <c r="BW38" s="53">
        <f t="shared" si="87"/>
        <v>230803.10697661244</v>
      </c>
      <c r="BX38" s="53">
        <f t="shared" si="87"/>
        <v>222765.94925940654</v>
      </c>
      <c r="BY38" s="53">
        <f t="shared" si="87"/>
        <v>214486.6216963898</v>
      </c>
      <c r="BZ38" s="53">
        <f t="shared" si="87"/>
        <v>205957.82740024419</v>
      </c>
      <c r="CA38" s="53">
        <f t="shared" si="87"/>
        <v>197172.04961910017</v>
      </c>
      <c r="CB38" s="53">
        <f t="shared" si="87"/>
        <v>188121.5451117364</v>
      </c>
      <c r="CC38" s="53">
        <f t="shared" si="87"/>
        <v>178798.33732316585</v>
      </c>
      <c r="CD38" s="53">
        <f t="shared" si="87"/>
        <v>169194.20935459353</v>
      </c>
      <c r="CE38" s="53">
        <f t="shared" si="87"/>
        <v>159300.69672154996</v>
      </c>
      <c r="CF38" s="53">
        <f t="shared" si="87"/>
        <v>149109.07989381789</v>
      </c>
      <c r="CG38" s="53">
        <f t="shared" si="87"/>
        <v>138610.37661057801</v>
      </c>
      <c r="CH38" s="53">
        <f t="shared" si="87"/>
        <v>127795.3339639992</v>
      </c>
      <c r="CI38" s="53">
        <f t="shared" si="87"/>
        <v>116654.42024429803</v>
      </c>
      <c r="CJ38" s="53">
        <f t="shared" si="87"/>
        <v>105177.81653907924</v>
      </c>
      <c r="CK38" s="53">
        <f t="shared" si="87"/>
        <v>93355.408079553483</v>
      </c>
      <c r="CL38" s="53">
        <f t="shared" si="87"/>
        <v>81176.775326005707</v>
      </c>
      <c r="CM38" s="53">
        <f t="shared" si="87"/>
        <v>68631.184784657031</v>
      </c>
      <c r="CN38" s="53">
        <f t="shared" si="87"/>
        <v>55707.579547827103</v>
      </c>
      <c r="CO38" s="53">
        <f t="shared" si="87"/>
        <v>42394.569549059699</v>
      </c>
      <c r="CP38" s="53">
        <f t="shared" si="87"/>
        <v>28680.421524622128</v>
      </c>
      <c r="CQ38" s="53">
        <f t="shared" si="87"/>
        <v>14553.048672532546</v>
      </c>
      <c r="CR38" s="54">
        <f t="shared" si="87"/>
        <v>0</v>
      </c>
    </row>
    <row r="39" spans="2:96" x14ac:dyDescent="0.25">
      <c r="C39" s="32"/>
      <c r="G39" s="32" t="s">
        <v>25</v>
      </c>
      <c r="H39" s="108">
        <f>H38/(ABS(H37)+ABS(H38))*(G37-G38)+G38</f>
        <v>2.9722863741339492E-2</v>
      </c>
      <c r="P39" s="149"/>
      <c r="R39" s="149"/>
      <c r="AI39" s="52"/>
      <c r="AJ39" s="53">
        <f t="shared" si="72"/>
        <v>625.83181208143014</v>
      </c>
      <c r="AK39" s="53">
        <f t="shared" ref="AK39:BM39" si="88">IF($D15="", "", $AD15*AK$30)</f>
        <v>1251.6636241628603</v>
      </c>
      <c r="AL39" s="53">
        <f t="shared" si="88"/>
        <v>1877.4954362442904</v>
      </c>
      <c r="AM39" s="53">
        <f t="shared" si="88"/>
        <v>2503.3272483257206</v>
      </c>
      <c r="AN39" s="53">
        <f t="shared" si="88"/>
        <v>3129.1590604071507</v>
      </c>
      <c r="AO39" s="53">
        <f t="shared" si="88"/>
        <v>3754.9908724885809</v>
      </c>
      <c r="AP39" s="53">
        <f t="shared" si="88"/>
        <v>4380.822684570011</v>
      </c>
      <c r="AQ39" s="53">
        <f t="shared" si="88"/>
        <v>5006.6544966514411</v>
      </c>
      <c r="AR39" s="53">
        <f t="shared" si="88"/>
        <v>5632.4863087328713</v>
      </c>
      <c r="AS39" s="53">
        <f t="shared" si="88"/>
        <v>6258.3181208143014</v>
      </c>
      <c r="AT39" s="53">
        <f t="shared" si="88"/>
        <v>6884.1499328957316</v>
      </c>
      <c r="AU39" s="53">
        <f t="shared" si="88"/>
        <v>7509.9817449771617</v>
      </c>
      <c r="AV39" s="53">
        <f t="shared" si="88"/>
        <v>8135.8135570585919</v>
      </c>
      <c r="AW39" s="53">
        <f t="shared" si="88"/>
        <v>8761.645369140022</v>
      </c>
      <c r="AX39" s="53">
        <f t="shared" si="88"/>
        <v>9387.4771812214531</v>
      </c>
      <c r="AY39" s="53">
        <f t="shared" si="88"/>
        <v>10013.308993302882</v>
      </c>
      <c r="AZ39" s="53">
        <f t="shared" si="88"/>
        <v>10639.140805384312</v>
      </c>
      <c r="BA39" s="53">
        <f t="shared" si="88"/>
        <v>11264.972617465743</v>
      </c>
      <c r="BB39" s="53">
        <f t="shared" si="88"/>
        <v>11890.804429547174</v>
      </c>
      <c r="BC39" s="53">
        <f t="shared" si="88"/>
        <v>12516.636241628603</v>
      </c>
      <c r="BD39" s="53">
        <f t="shared" si="88"/>
        <v>13142.468053710032</v>
      </c>
      <c r="BE39" s="53">
        <f t="shared" si="88"/>
        <v>13768.299865791463</v>
      </c>
      <c r="BF39" s="53">
        <f t="shared" si="88"/>
        <v>14394.131677872894</v>
      </c>
      <c r="BG39" s="53">
        <f t="shared" si="88"/>
        <v>15019.963489954323</v>
      </c>
      <c r="BH39" s="53">
        <f t="shared" si="88"/>
        <v>15645.795302035753</v>
      </c>
      <c r="BI39" s="53">
        <f t="shared" si="88"/>
        <v>16271.627114117184</v>
      </c>
      <c r="BJ39" s="53">
        <f t="shared" si="88"/>
        <v>16897.458926198615</v>
      </c>
      <c r="BK39" s="53">
        <f t="shared" si="88"/>
        <v>17523.290738280044</v>
      </c>
      <c r="BL39" s="53">
        <f t="shared" si="88"/>
        <v>18149.122550361473</v>
      </c>
      <c r="BM39" s="54">
        <f t="shared" si="88"/>
        <v>18774.954362442906</v>
      </c>
      <c r="BO39" s="52">
        <f t="shared" si="74"/>
        <v>281554.00002664287</v>
      </c>
      <c r="BP39" s="53">
        <f t="shared" ref="BP39:CR39" si="89">IF($D15="", "", $B$7-$D15+CUMPRINC($B$16/12, 12*$B$13, $B$7-$D15, 1, BP$30*12, 0))</f>
        <v>275340.24817595829</v>
      </c>
      <c r="BQ39" s="53">
        <f t="shared" si="89"/>
        <v>268939.26803132531</v>
      </c>
      <c r="BR39" s="53">
        <f t="shared" si="89"/>
        <v>262345.41816468287</v>
      </c>
      <c r="BS39" s="53">
        <f t="shared" si="89"/>
        <v>255552.88716452403</v>
      </c>
      <c r="BT39" s="53">
        <f t="shared" si="89"/>
        <v>248555.68851407731</v>
      </c>
      <c r="BU39" s="53">
        <f t="shared" si="89"/>
        <v>241347.65531516098</v>
      </c>
      <c r="BV39" s="53">
        <f t="shared" si="89"/>
        <v>233922.43485306032</v>
      </c>
      <c r="BW39" s="53">
        <f t="shared" si="89"/>
        <v>226273.4829976378</v>
      </c>
      <c r="BX39" s="53">
        <f t="shared" si="89"/>
        <v>218394.0584357414</v>
      </c>
      <c r="BY39" s="53">
        <f t="shared" si="89"/>
        <v>210277.21672982807</v>
      </c>
      <c r="BZ39" s="53">
        <f t="shared" si="89"/>
        <v>201915.80419756609</v>
      </c>
      <c r="CA39" s="53">
        <f t="shared" si="89"/>
        <v>193302.45160702159</v>
      </c>
      <c r="CB39" s="53">
        <f t="shared" si="89"/>
        <v>184429.56768187351</v>
      </c>
      <c r="CC39" s="53">
        <f t="shared" si="89"/>
        <v>175289.33241093182</v>
      </c>
      <c r="CD39" s="53">
        <f t="shared" si="89"/>
        <v>165873.69015606347</v>
      </c>
      <c r="CE39" s="53">
        <f t="shared" si="89"/>
        <v>156174.3425524511</v>
      </c>
      <c r="CF39" s="53">
        <f t="shared" si="89"/>
        <v>146182.74119492713</v>
      </c>
      <c r="CG39" s="53">
        <f t="shared" si="89"/>
        <v>135890.0801039387</v>
      </c>
      <c r="CH39" s="53">
        <f t="shared" si="89"/>
        <v>125287.28796450119</v>
      </c>
      <c r="CI39" s="53">
        <f t="shared" si="89"/>
        <v>114365.02013130256</v>
      </c>
      <c r="CJ39" s="53">
        <f t="shared" si="89"/>
        <v>103113.65039291084</v>
      </c>
      <c r="CK39" s="53">
        <f t="shared" si="89"/>
        <v>91523.262487826432</v>
      </c>
      <c r="CL39" s="53">
        <f t="shared" si="89"/>
        <v>79583.641364902782</v>
      </c>
      <c r="CM39" s="53">
        <f t="shared" si="89"/>
        <v>67284.264180431695</v>
      </c>
      <c r="CN39" s="53">
        <f t="shared" si="89"/>
        <v>54614.291023959697</v>
      </c>
      <c r="CO39" s="53">
        <f t="shared" si="89"/>
        <v>41562.555364661443</v>
      </c>
      <c r="CP39" s="53">
        <f t="shared" si="89"/>
        <v>28117.554209849855</v>
      </c>
      <c r="CQ39" s="53">
        <f t="shared" si="89"/>
        <v>14267.437966949772</v>
      </c>
      <c r="CR39" s="54">
        <f t="shared" si="89"/>
        <v>0</v>
      </c>
    </row>
    <row r="40" spans="2:96" x14ac:dyDescent="0.25">
      <c r="P40" s="149"/>
      <c r="R40" s="149"/>
      <c r="AI40" s="52"/>
      <c r="AJ40" s="53" t="str">
        <f t="shared" si="72"/>
        <v/>
      </c>
      <c r="AK40" s="53" t="str">
        <f t="shared" ref="AK40:BM40" si="90">IF($D16="", "", $AD16*AK$30)</f>
        <v/>
      </c>
      <c r="AL40" s="53" t="str">
        <f t="shared" si="90"/>
        <v/>
      </c>
      <c r="AM40" s="53" t="str">
        <f t="shared" si="90"/>
        <v/>
      </c>
      <c r="AN40" s="53" t="str">
        <f t="shared" si="90"/>
        <v/>
      </c>
      <c r="AO40" s="53" t="str">
        <f t="shared" si="90"/>
        <v/>
      </c>
      <c r="AP40" s="53" t="str">
        <f t="shared" si="90"/>
        <v/>
      </c>
      <c r="AQ40" s="53" t="str">
        <f t="shared" si="90"/>
        <v/>
      </c>
      <c r="AR40" s="53" t="str">
        <f t="shared" si="90"/>
        <v/>
      </c>
      <c r="AS40" s="53" t="str">
        <f t="shared" si="90"/>
        <v/>
      </c>
      <c r="AT40" s="53" t="str">
        <f t="shared" si="90"/>
        <v/>
      </c>
      <c r="AU40" s="53" t="str">
        <f t="shared" si="90"/>
        <v/>
      </c>
      <c r="AV40" s="53" t="str">
        <f t="shared" si="90"/>
        <v/>
      </c>
      <c r="AW40" s="53" t="str">
        <f t="shared" si="90"/>
        <v/>
      </c>
      <c r="AX40" s="53" t="str">
        <f t="shared" si="90"/>
        <v/>
      </c>
      <c r="AY40" s="53" t="str">
        <f t="shared" si="90"/>
        <v/>
      </c>
      <c r="AZ40" s="53" t="str">
        <f t="shared" si="90"/>
        <v/>
      </c>
      <c r="BA40" s="53" t="str">
        <f t="shared" si="90"/>
        <v/>
      </c>
      <c r="BB40" s="53" t="str">
        <f t="shared" si="90"/>
        <v/>
      </c>
      <c r="BC40" s="53" t="str">
        <f t="shared" si="90"/>
        <v/>
      </c>
      <c r="BD40" s="53" t="str">
        <f t="shared" si="90"/>
        <v/>
      </c>
      <c r="BE40" s="53" t="str">
        <f t="shared" si="90"/>
        <v/>
      </c>
      <c r="BF40" s="53" t="str">
        <f t="shared" si="90"/>
        <v/>
      </c>
      <c r="BG40" s="53" t="str">
        <f t="shared" si="90"/>
        <v/>
      </c>
      <c r="BH40" s="53" t="str">
        <f t="shared" si="90"/>
        <v/>
      </c>
      <c r="BI40" s="53" t="str">
        <f t="shared" si="90"/>
        <v/>
      </c>
      <c r="BJ40" s="53" t="str">
        <f t="shared" si="90"/>
        <v/>
      </c>
      <c r="BK40" s="53" t="str">
        <f t="shared" si="90"/>
        <v/>
      </c>
      <c r="BL40" s="53" t="str">
        <f t="shared" si="90"/>
        <v/>
      </c>
      <c r="BM40" s="54" t="str">
        <f t="shared" si="90"/>
        <v/>
      </c>
      <c r="BO40" s="52" t="str">
        <f t="shared" si="74"/>
        <v/>
      </c>
      <c r="BP40" s="53" t="str">
        <f t="shared" ref="BP40:CR40" si="91">IF($D16="", "", $B$7-$D16+CUMPRINC($B$16/12, 12*$B$13, $B$7-$D16, 1, BP$30*12, 0))</f>
        <v/>
      </c>
      <c r="BQ40" s="53" t="str">
        <f t="shared" si="91"/>
        <v/>
      </c>
      <c r="BR40" s="53" t="str">
        <f t="shared" si="91"/>
        <v/>
      </c>
      <c r="BS40" s="53" t="str">
        <f t="shared" si="91"/>
        <v/>
      </c>
      <c r="BT40" s="53" t="str">
        <f t="shared" si="91"/>
        <v/>
      </c>
      <c r="BU40" s="53" t="str">
        <f t="shared" si="91"/>
        <v/>
      </c>
      <c r="BV40" s="53" t="str">
        <f t="shared" si="91"/>
        <v/>
      </c>
      <c r="BW40" s="53" t="str">
        <f t="shared" si="91"/>
        <v/>
      </c>
      <c r="BX40" s="53" t="str">
        <f t="shared" si="91"/>
        <v/>
      </c>
      <c r="BY40" s="53" t="str">
        <f t="shared" si="91"/>
        <v/>
      </c>
      <c r="BZ40" s="53" t="str">
        <f t="shared" si="91"/>
        <v/>
      </c>
      <c r="CA40" s="53" t="str">
        <f t="shared" si="91"/>
        <v/>
      </c>
      <c r="CB40" s="53" t="str">
        <f t="shared" si="91"/>
        <v/>
      </c>
      <c r="CC40" s="53" t="str">
        <f t="shared" si="91"/>
        <v/>
      </c>
      <c r="CD40" s="53" t="str">
        <f t="shared" si="91"/>
        <v/>
      </c>
      <c r="CE40" s="53" t="str">
        <f t="shared" si="91"/>
        <v/>
      </c>
      <c r="CF40" s="53" t="str">
        <f t="shared" si="91"/>
        <v/>
      </c>
      <c r="CG40" s="53" t="str">
        <f t="shared" si="91"/>
        <v/>
      </c>
      <c r="CH40" s="53" t="str">
        <f t="shared" si="91"/>
        <v/>
      </c>
      <c r="CI40" s="53" t="str">
        <f t="shared" si="91"/>
        <v/>
      </c>
      <c r="CJ40" s="53" t="str">
        <f t="shared" si="91"/>
        <v/>
      </c>
      <c r="CK40" s="53" t="str">
        <f t="shared" si="91"/>
        <v/>
      </c>
      <c r="CL40" s="53" t="str">
        <f t="shared" si="91"/>
        <v/>
      </c>
      <c r="CM40" s="53" t="str">
        <f t="shared" si="91"/>
        <v/>
      </c>
      <c r="CN40" s="53" t="str">
        <f t="shared" si="91"/>
        <v/>
      </c>
      <c r="CO40" s="53" t="str">
        <f t="shared" si="91"/>
        <v/>
      </c>
      <c r="CP40" s="53" t="str">
        <f t="shared" si="91"/>
        <v/>
      </c>
      <c r="CQ40" s="53" t="str">
        <f t="shared" si="91"/>
        <v/>
      </c>
      <c r="CR40" s="54" t="str">
        <f t="shared" si="91"/>
        <v/>
      </c>
    </row>
    <row r="41" spans="2:96" ht="15.75" thickBot="1" x14ac:dyDescent="0.3">
      <c r="P41" s="149"/>
      <c r="R41" s="149"/>
      <c r="AI41" s="52"/>
      <c r="AJ41" s="53" t="str">
        <f t="shared" si="72"/>
        <v/>
      </c>
      <c r="AK41" s="53" t="str">
        <f t="shared" ref="AK41:BM41" si="92">IF($D17="", "", $AD17*AK$30)</f>
        <v/>
      </c>
      <c r="AL41" s="53" t="str">
        <f t="shared" si="92"/>
        <v/>
      </c>
      <c r="AM41" s="53" t="str">
        <f t="shared" si="92"/>
        <v/>
      </c>
      <c r="AN41" s="53" t="str">
        <f t="shared" si="92"/>
        <v/>
      </c>
      <c r="AO41" s="53" t="str">
        <f t="shared" si="92"/>
        <v/>
      </c>
      <c r="AP41" s="53" t="str">
        <f t="shared" si="92"/>
        <v/>
      </c>
      <c r="AQ41" s="53" t="str">
        <f t="shared" si="92"/>
        <v/>
      </c>
      <c r="AR41" s="53" t="str">
        <f t="shared" si="92"/>
        <v/>
      </c>
      <c r="AS41" s="53" t="str">
        <f t="shared" si="92"/>
        <v/>
      </c>
      <c r="AT41" s="53" t="str">
        <f t="shared" si="92"/>
        <v/>
      </c>
      <c r="AU41" s="53" t="str">
        <f t="shared" si="92"/>
        <v/>
      </c>
      <c r="AV41" s="53" t="str">
        <f t="shared" si="92"/>
        <v/>
      </c>
      <c r="AW41" s="53" t="str">
        <f t="shared" si="92"/>
        <v/>
      </c>
      <c r="AX41" s="53" t="str">
        <f t="shared" si="92"/>
        <v/>
      </c>
      <c r="AY41" s="53" t="str">
        <f t="shared" si="92"/>
        <v/>
      </c>
      <c r="AZ41" s="53" t="str">
        <f t="shared" si="92"/>
        <v/>
      </c>
      <c r="BA41" s="53" t="str">
        <f t="shared" si="92"/>
        <v/>
      </c>
      <c r="BB41" s="53" t="str">
        <f t="shared" si="92"/>
        <v/>
      </c>
      <c r="BC41" s="53" t="str">
        <f t="shared" si="92"/>
        <v/>
      </c>
      <c r="BD41" s="53" t="str">
        <f t="shared" si="92"/>
        <v/>
      </c>
      <c r="BE41" s="53" t="str">
        <f t="shared" si="92"/>
        <v/>
      </c>
      <c r="BF41" s="53" t="str">
        <f t="shared" si="92"/>
        <v/>
      </c>
      <c r="BG41" s="53" t="str">
        <f t="shared" si="92"/>
        <v/>
      </c>
      <c r="BH41" s="53" t="str">
        <f t="shared" si="92"/>
        <v/>
      </c>
      <c r="BI41" s="53" t="str">
        <f t="shared" si="92"/>
        <v/>
      </c>
      <c r="BJ41" s="53" t="str">
        <f t="shared" si="92"/>
        <v/>
      </c>
      <c r="BK41" s="53" t="str">
        <f t="shared" si="92"/>
        <v/>
      </c>
      <c r="BL41" s="53" t="str">
        <f t="shared" si="92"/>
        <v/>
      </c>
      <c r="BM41" s="54" t="str">
        <f t="shared" si="92"/>
        <v/>
      </c>
      <c r="BO41" s="52" t="str">
        <f t="shared" si="74"/>
        <v/>
      </c>
      <c r="BP41" s="53" t="str">
        <f t="shared" ref="BP41:CR41" si="93">IF($D17="", "", $B$7-$D17+CUMPRINC($B$16/12, 12*$B$13, $B$7-$D17, 1, BP$30*12, 0))</f>
        <v/>
      </c>
      <c r="BQ41" s="53" t="str">
        <f t="shared" si="93"/>
        <v/>
      </c>
      <c r="BR41" s="53" t="str">
        <f t="shared" si="93"/>
        <v/>
      </c>
      <c r="BS41" s="53" t="str">
        <f t="shared" si="93"/>
        <v/>
      </c>
      <c r="BT41" s="53" t="str">
        <f t="shared" si="93"/>
        <v/>
      </c>
      <c r="BU41" s="53" t="str">
        <f t="shared" si="93"/>
        <v/>
      </c>
      <c r="BV41" s="53" t="str">
        <f t="shared" si="93"/>
        <v/>
      </c>
      <c r="BW41" s="53" t="str">
        <f t="shared" si="93"/>
        <v/>
      </c>
      <c r="BX41" s="53" t="str">
        <f t="shared" si="93"/>
        <v/>
      </c>
      <c r="BY41" s="53" t="str">
        <f t="shared" si="93"/>
        <v/>
      </c>
      <c r="BZ41" s="53" t="str">
        <f t="shared" si="93"/>
        <v/>
      </c>
      <c r="CA41" s="53" t="str">
        <f t="shared" si="93"/>
        <v/>
      </c>
      <c r="CB41" s="53" t="str">
        <f t="shared" si="93"/>
        <v/>
      </c>
      <c r="CC41" s="53" t="str">
        <f t="shared" si="93"/>
        <v/>
      </c>
      <c r="CD41" s="53" t="str">
        <f t="shared" si="93"/>
        <v/>
      </c>
      <c r="CE41" s="53" t="str">
        <f t="shared" si="93"/>
        <v/>
      </c>
      <c r="CF41" s="53" t="str">
        <f t="shared" si="93"/>
        <v/>
      </c>
      <c r="CG41" s="53" t="str">
        <f t="shared" si="93"/>
        <v/>
      </c>
      <c r="CH41" s="53" t="str">
        <f t="shared" si="93"/>
        <v/>
      </c>
      <c r="CI41" s="53" t="str">
        <f t="shared" si="93"/>
        <v/>
      </c>
      <c r="CJ41" s="53" t="str">
        <f t="shared" si="93"/>
        <v/>
      </c>
      <c r="CK41" s="53" t="str">
        <f t="shared" si="93"/>
        <v/>
      </c>
      <c r="CL41" s="53" t="str">
        <f t="shared" si="93"/>
        <v/>
      </c>
      <c r="CM41" s="53" t="str">
        <f t="shared" si="93"/>
        <v/>
      </c>
      <c r="CN41" s="53" t="str">
        <f t="shared" si="93"/>
        <v/>
      </c>
      <c r="CO41" s="53" t="str">
        <f t="shared" si="93"/>
        <v/>
      </c>
      <c r="CP41" s="53" t="str">
        <f t="shared" si="93"/>
        <v/>
      </c>
      <c r="CQ41" s="53" t="str">
        <f t="shared" si="93"/>
        <v/>
      </c>
      <c r="CR41" s="54" t="str">
        <f t="shared" si="93"/>
        <v/>
      </c>
    </row>
    <row r="42" spans="2:96" ht="15.75" thickBot="1" x14ac:dyDescent="0.3">
      <c r="B42" s="311" t="s">
        <v>34</v>
      </c>
      <c r="C42" s="312"/>
      <c r="D42" s="312"/>
      <c r="E42" s="312"/>
      <c r="F42" s="312"/>
      <c r="G42" s="312"/>
      <c r="H42" s="312"/>
      <c r="I42" s="312"/>
      <c r="J42" s="312"/>
      <c r="K42" s="312"/>
      <c r="L42" s="313"/>
      <c r="AI42" s="52"/>
      <c r="AJ42" s="53" t="str">
        <f t="shared" si="72"/>
        <v/>
      </c>
      <c r="AK42" s="53" t="str">
        <f t="shared" ref="AK42:BM42" si="94">IF($D18="", "", $AD18*AK$30)</f>
        <v/>
      </c>
      <c r="AL42" s="53" t="str">
        <f t="shared" si="94"/>
        <v/>
      </c>
      <c r="AM42" s="53" t="str">
        <f t="shared" si="94"/>
        <v/>
      </c>
      <c r="AN42" s="53" t="str">
        <f t="shared" si="94"/>
        <v/>
      </c>
      <c r="AO42" s="53" t="str">
        <f t="shared" si="94"/>
        <v/>
      </c>
      <c r="AP42" s="53" t="str">
        <f t="shared" si="94"/>
        <v/>
      </c>
      <c r="AQ42" s="53" t="str">
        <f t="shared" si="94"/>
        <v/>
      </c>
      <c r="AR42" s="53" t="str">
        <f t="shared" si="94"/>
        <v/>
      </c>
      <c r="AS42" s="53" t="str">
        <f t="shared" si="94"/>
        <v/>
      </c>
      <c r="AT42" s="53" t="str">
        <f t="shared" si="94"/>
        <v/>
      </c>
      <c r="AU42" s="53" t="str">
        <f t="shared" si="94"/>
        <v/>
      </c>
      <c r="AV42" s="53" t="str">
        <f t="shared" si="94"/>
        <v/>
      </c>
      <c r="AW42" s="53" t="str">
        <f t="shared" si="94"/>
        <v/>
      </c>
      <c r="AX42" s="53" t="str">
        <f t="shared" si="94"/>
        <v/>
      </c>
      <c r="AY42" s="53" t="str">
        <f t="shared" si="94"/>
        <v/>
      </c>
      <c r="AZ42" s="53" t="str">
        <f t="shared" si="94"/>
        <v/>
      </c>
      <c r="BA42" s="53" t="str">
        <f t="shared" si="94"/>
        <v/>
      </c>
      <c r="BB42" s="53" t="str">
        <f t="shared" si="94"/>
        <v/>
      </c>
      <c r="BC42" s="53" t="str">
        <f t="shared" si="94"/>
        <v/>
      </c>
      <c r="BD42" s="53" t="str">
        <f t="shared" si="94"/>
        <v/>
      </c>
      <c r="BE42" s="53" t="str">
        <f t="shared" si="94"/>
        <v/>
      </c>
      <c r="BF42" s="53" t="str">
        <f t="shared" si="94"/>
        <v/>
      </c>
      <c r="BG42" s="53" t="str">
        <f t="shared" si="94"/>
        <v/>
      </c>
      <c r="BH42" s="53" t="str">
        <f t="shared" si="94"/>
        <v/>
      </c>
      <c r="BI42" s="53" t="str">
        <f t="shared" si="94"/>
        <v/>
      </c>
      <c r="BJ42" s="53" t="str">
        <f t="shared" si="94"/>
        <v/>
      </c>
      <c r="BK42" s="53" t="str">
        <f t="shared" si="94"/>
        <v/>
      </c>
      <c r="BL42" s="53" t="str">
        <f t="shared" si="94"/>
        <v/>
      </c>
      <c r="BM42" s="54" t="str">
        <f t="shared" si="94"/>
        <v/>
      </c>
      <c r="BO42" s="52" t="str">
        <f t="shared" si="74"/>
        <v/>
      </c>
      <c r="BP42" s="53" t="str">
        <f t="shared" ref="BP42:CR42" si="95">IF($D18="", "", $B$7-$D18+CUMPRINC($B$16/12, 12*$B$13, $B$7-$D18, 1, BP$30*12, 0))</f>
        <v/>
      </c>
      <c r="BQ42" s="53" t="str">
        <f t="shared" si="95"/>
        <v/>
      </c>
      <c r="BR42" s="53" t="str">
        <f t="shared" si="95"/>
        <v/>
      </c>
      <c r="BS42" s="53" t="str">
        <f t="shared" si="95"/>
        <v/>
      </c>
      <c r="BT42" s="53" t="str">
        <f t="shared" si="95"/>
        <v/>
      </c>
      <c r="BU42" s="53" t="str">
        <f t="shared" si="95"/>
        <v/>
      </c>
      <c r="BV42" s="53" t="str">
        <f t="shared" si="95"/>
        <v/>
      </c>
      <c r="BW42" s="53" t="str">
        <f t="shared" si="95"/>
        <v/>
      </c>
      <c r="BX42" s="53" t="str">
        <f t="shared" si="95"/>
        <v/>
      </c>
      <c r="BY42" s="53" t="str">
        <f t="shared" si="95"/>
        <v/>
      </c>
      <c r="BZ42" s="53" t="str">
        <f t="shared" si="95"/>
        <v/>
      </c>
      <c r="CA42" s="53" t="str">
        <f t="shared" si="95"/>
        <v/>
      </c>
      <c r="CB42" s="53" t="str">
        <f t="shared" si="95"/>
        <v/>
      </c>
      <c r="CC42" s="53" t="str">
        <f t="shared" si="95"/>
        <v/>
      </c>
      <c r="CD42" s="53" t="str">
        <f t="shared" si="95"/>
        <v/>
      </c>
      <c r="CE42" s="53" t="str">
        <f t="shared" si="95"/>
        <v/>
      </c>
      <c r="CF42" s="53" t="str">
        <f t="shared" si="95"/>
        <v/>
      </c>
      <c r="CG42" s="53" t="str">
        <f t="shared" si="95"/>
        <v/>
      </c>
      <c r="CH42" s="53" t="str">
        <f t="shared" si="95"/>
        <v/>
      </c>
      <c r="CI42" s="53" t="str">
        <f t="shared" si="95"/>
        <v/>
      </c>
      <c r="CJ42" s="53" t="str">
        <f t="shared" si="95"/>
        <v/>
      </c>
      <c r="CK42" s="53" t="str">
        <f t="shared" si="95"/>
        <v/>
      </c>
      <c r="CL42" s="53" t="str">
        <f t="shared" si="95"/>
        <v/>
      </c>
      <c r="CM42" s="53" t="str">
        <f t="shared" si="95"/>
        <v/>
      </c>
      <c r="CN42" s="53" t="str">
        <f t="shared" si="95"/>
        <v/>
      </c>
      <c r="CO42" s="53" t="str">
        <f t="shared" si="95"/>
        <v/>
      </c>
      <c r="CP42" s="53" t="str">
        <f t="shared" si="95"/>
        <v/>
      </c>
      <c r="CQ42" s="53" t="str">
        <f t="shared" si="95"/>
        <v/>
      </c>
      <c r="CR42" s="54" t="str">
        <f t="shared" si="95"/>
        <v/>
      </c>
    </row>
    <row r="43" spans="2:96" x14ac:dyDescent="0.25">
      <c r="B43" s="32" t="s">
        <v>33</v>
      </c>
      <c r="C43" s="37">
        <v>291750</v>
      </c>
      <c r="AI43" s="52"/>
      <c r="AJ43" s="53" t="str">
        <f t="shared" si="72"/>
        <v/>
      </c>
      <c r="AK43" s="53" t="str">
        <f t="shared" ref="AK43:BM43" si="96">IF($D19="", "", $AD19*AK$30)</f>
        <v/>
      </c>
      <c r="AL43" s="53" t="str">
        <f t="shared" si="96"/>
        <v/>
      </c>
      <c r="AM43" s="53" t="str">
        <f t="shared" si="96"/>
        <v/>
      </c>
      <c r="AN43" s="53" t="str">
        <f t="shared" si="96"/>
        <v/>
      </c>
      <c r="AO43" s="53" t="str">
        <f t="shared" si="96"/>
        <v/>
      </c>
      <c r="AP43" s="53" t="str">
        <f t="shared" si="96"/>
        <v/>
      </c>
      <c r="AQ43" s="53" t="str">
        <f t="shared" si="96"/>
        <v/>
      </c>
      <c r="AR43" s="53" t="str">
        <f t="shared" si="96"/>
        <v/>
      </c>
      <c r="AS43" s="53" t="str">
        <f t="shared" si="96"/>
        <v/>
      </c>
      <c r="AT43" s="53" t="str">
        <f t="shared" si="96"/>
        <v/>
      </c>
      <c r="AU43" s="53" t="str">
        <f t="shared" si="96"/>
        <v/>
      </c>
      <c r="AV43" s="53" t="str">
        <f t="shared" si="96"/>
        <v/>
      </c>
      <c r="AW43" s="53" t="str">
        <f t="shared" si="96"/>
        <v/>
      </c>
      <c r="AX43" s="53" t="str">
        <f t="shared" si="96"/>
        <v/>
      </c>
      <c r="AY43" s="53" t="str">
        <f t="shared" si="96"/>
        <v/>
      </c>
      <c r="AZ43" s="53" t="str">
        <f t="shared" si="96"/>
        <v/>
      </c>
      <c r="BA43" s="53" t="str">
        <f t="shared" si="96"/>
        <v/>
      </c>
      <c r="BB43" s="53" t="str">
        <f t="shared" si="96"/>
        <v/>
      </c>
      <c r="BC43" s="53" t="str">
        <f t="shared" si="96"/>
        <v/>
      </c>
      <c r="BD43" s="53" t="str">
        <f t="shared" si="96"/>
        <v/>
      </c>
      <c r="BE43" s="53" t="str">
        <f t="shared" si="96"/>
        <v/>
      </c>
      <c r="BF43" s="53" t="str">
        <f t="shared" si="96"/>
        <v/>
      </c>
      <c r="BG43" s="53" t="str">
        <f t="shared" si="96"/>
        <v/>
      </c>
      <c r="BH43" s="53" t="str">
        <f t="shared" si="96"/>
        <v/>
      </c>
      <c r="BI43" s="53" t="str">
        <f t="shared" si="96"/>
        <v/>
      </c>
      <c r="BJ43" s="53" t="str">
        <f t="shared" si="96"/>
        <v/>
      </c>
      <c r="BK43" s="53" t="str">
        <f t="shared" si="96"/>
        <v/>
      </c>
      <c r="BL43" s="53" t="str">
        <f t="shared" si="96"/>
        <v/>
      </c>
      <c r="BM43" s="54" t="str">
        <f t="shared" si="96"/>
        <v/>
      </c>
      <c r="BO43" s="52" t="str">
        <f t="shared" si="74"/>
        <v/>
      </c>
      <c r="BP43" s="53" t="str">
        <f t="shared" ref="BP43:CR43" si="97">IF($D19="", "", $B$7-$D19+CUMPRINC($B$16/12, 12*$B$13, $B$7-$D19, 1, BP$30*12, 0))</f>
        <v/>
      </c>
      <c r="BQ43" s="53" t="str">
        <f t="shared" si="97"/>
        <v/>
      </c>
      <c r="BR43" s="53" t="str">
        <f t="shared" si="97"/>
        <v/>
      </c>
      <c r="BS43" s="53" t="str">
        <f t="shared" si="97"/>
        <v/>
      </c>
      <c r="BT43" s="53" t="str">
        <f t="shared" si="97"/>
        <v/>
      </c>
      <c r="BU43" s="53" t="str">
        <f t="shared" si="97"/>
        <v/>
      </c>
      <c r="BV43" s="53" t="str">
        <f t="shared" si="97"/>
        <v/>
      </c>
      <c r="BW43" s="53" t="str">
        <f t="shared" si="97"/>
        <v/>
      </c>
      <c r="BX43" s="53" t="str">
        <f t="shared" si="97"/>
        <v/>
      </c>
      <c r="BY43" s="53" t="str">
        <f t="shared" si="97"/>
        <v/>
      </c>
      <c r="BZ43" s="53" t="str">
        <f t="shared" si="97"/>
        <v/>
      </c>
      <c r="CA43" s="53" t="str">
        <f t="shared" si="97"/>
        <v/>
      </c>
      <c r="CB43" s="53" t="str">
        <f t="shared" si="97"/>
        <v/>
      </c>
      <c r="CC43" s="53" t="str">
        <f t="shared" si="97"/>
        <v/>
      </c>
      <c r="CD43" s="53" t="str">
        <f t="shared" si="97"/>
        <v/>
      </c>
      <c r="CE43" s="53" t="str">
        <f t="shared" si="97"/>
        <v/>
      </c>
      <c r="CF43" s="53" t="str">
        <f t="shared" si="97"/>
        <v/>
      </c>
      <c r="CG43" s="53" t="str">
        <f t="shared" si="97"/>
        <v/>
      </c>
      <c r="CH43" s="53" t="str">
        <f t="shared" si="97"/>
        <v/>
      </c>
      <c r="CI43" s="53" t="str">
        <f t="shared" si="97"/>
        <v/>
      </c>
      <c r="CJ43" s="53" t="str">
        <f t="shared" si="97"/>
        <v/>
      </c>
      <c r="CK43" s="53" t="str">
        <f t="shared" si="97"/>
        <v/>
      </c>
      <c r="CL43" s="53" t="str">
        <f t="shared" si="97"/>
        <v/>
      </c>
      <c r="CM43" s="53" t="str">
        <f t="shared" si="97"/>
        <v/>
      </c>
      <c r="CN43" s="53" t="str">
        <f t="shared" si="97"/>
        <v/>
      </c>
      <c r="CO43" s="53" t="str">
        <f t="shared" si="97"/>
        <v/>
      </c>
      <c r="CP43" s="53" t="str">
        <f t="shared" si="97"/>
        <v/>
      </c>
      <c r="CQ43" s="53" t="str">
        <f t="shared" si="97"/>
        <v/>
      </c>
      <c r="CR43" s="54" t="str">
        <f t="shared" si="97"/>
        <v/>
      </c>
    </row>
    <row r="44" spans="2:96" x14ac:dyDescent="0.25">
      <c r="B44" s="10" t="s">
        <v>31</v>
      </c>
      <c r="C44" s="10" t="s">
        <v>32</v>
      </c>
      <c r="AI44" s="52"/>
      <c r="AJ44" s="53" t="str">
        <f t="shared" si="72"/>
        <v/>
      </c>
      <c r="AK44" s="53" t="str">
        <f t="shared" ref="AK44:BM44" si="98">IF($D20="", "", $AD20*AK$30)</f>
        <v/>
      </c>
      <c r="AL44" s="53" t="str">
        <f t="shared" si="98"/>
        <v/>
      </c>
      <c r="AM44" s="53" t="str">
        <f t="shared" si="98"/>
        <v/>
      </c>
      <c r="AN44" s="53" t="str">
        <f t="shared" si="98"/>
        <v/>
      </c>
      <c r="AO44" s="53" t="str">
        <f t="shared" si="98"/>
        <v/>
      </c>
      <c r="AP44" s="53" t="str">
        <f t="shared" si="98"/>
        <v/>
      </c>
      <c r="AQ44" s="53" t="str">
        <f t="shared" si="98"/>
        <v/>
      </c>
      <c r="AR44" s="53" t="str">
        <f t="shared" si="98"/>
        <v/>
      </c>
      <c r="AS44" s="53" t="str">
        <f t="shared" si="98"/>
        <v/>
      </c>
      <c r="AT44" s="53" t="str">
        <f t="shared" si="98"/>
        <v/>
      </c>
      <c r="AU44" s="53" t="str">
        <f t="shared" si="98"/>
        <v/>
      </c>
      <c r="AV44" s="53" t="str">
        <f t="shared" si="98"/>
        <v/>
      </c>
      <c r="AW44" s="53" t="str">
        <f t="shared" si="98"/>
        <v/>
      </c>
      <c r="AX44" s="53" t="str">
        <f t="shared" si="98"/>
        <v/>
      </c>
      <c r="AY44" s="53" t="str">
        <f t="shared" si="98"/>
        <v/>
      </c>
      <c r="AZ44" s="53" t="str">
        <f t="shared" si="98"/>
        <v/>
      </c>
      <c r="BA44" s="53" t="str">
        <f t="shared" si="98"/>
        <v/>
      </c>
      <c r="BB44" s="53" t="str">
        <f t="shared" si="98"/>
        <v/>
      </c>
      <c r="BC44" s="53" t="str">
        <f t="shared" si="98"/>
        <v/>
      </c>
      <c r="BD44" s="53" t="str">
        <f t="shared" si="98"/>
        <v/>
      </c>
      <c r="BE44" s="53" t="str">
        <f t="shared" si="98"/>
        <v/>
      </c>
      <c r="BF44" s="53" t="str">
        <f t="shared" si="98"/>
        <v/>
      </c>
      <c r="BG44" s="53" t="str">
        <f t="shared" si="98"/>
        <v/>
      </c>
      <c r="BH44" s="53" t="str">
        <f t="shared" si="98"/>
        <v/>
      </c>
      <c r="BI44" s="53" t="str">
        <f t="shared" si="98"/>
        <v/>
      </c>
      <c r="BJ44" s="53" t="str">
        <f t="shared" si="98"/>
        <v/>
      </c>
      <c r="BK44" s="53" t="str">
        <f t="shared" si="98"/>
        <v/>
      </c>
      <c r="BL44" s="53" t="str">
        <f t="shared" si="98"/>
        <v/>
      </c>
      <c r="BM44" s="54" t="str">
        <f t="shared" si="98"/>
        <v/>
      </c>
      <c r="BO44" s="52" t="str">
        <f t="shared" si="74"/>
        <v/>
      </c>
      <c r="BP44" s="53" t="str">
        <f t="shared" ref="BP44:CR44" si="99">IF($D20="", "", $B$7-$D20+CUMPRINC($B$16/12, 12*$B$13, $B$7-$D20, 1, BP$30*12, 0))</f>
        <v/>
      </c>
      <c r="BQ44" s="53" t="str">
        <f t="shared" si="99"/>
        <v/>
      </c>
      <c r="BR44" s="53" t="str">
        <f t="shared" si="99"/>
        <v/>
      </c>
      <c r="BS44" s="53" t="str">
        <f t="shared" si="99"/>
        <v/>
      </c>
      <c r="BT44" s="53" t="str">
        <f t="shared" si="99"/>
        <v/>
      </c>
      <c r="BU44" s="53" t="str">
        <f t="shared" si="99"/>
        <v/>
      </c>
      <c r="BV44" s="53" t="str">
        <f t="shared" si="99"/>
        <v/>
      </c>
      <c r="BW44" s="53" t="str">
        <f t="shared" si="99"/>
        <v/>
      </c>
      <c r="BX44" s="53" t="str">
        <f t="shared" si="99"/>
        <v/>
      </c>
      <c r="BY44" s="53" t="str">
        <f t="shared" si="99"/>
        <v/>
      </c>
      <c r="BZ44" s="53" t="str">
        <f t="shared" si="99"/>
        <v/>
      </c>
      <c r="CA44" s="53" t="str">
        <f t="shared" si="99"/>
        <v/>
      </c>
      <c r="CB44" s="53" t="str">
        <f t="shared" si="99"/>
        <v/>
      </c>
      <c r="CC44" s="53" t="str">
        <f t="shared" si="99"/>
        <v/>
      </c>
      <c r="CD44" s="53" t="str">
        <f t="shared" si="99"/>
        <v/>
      </c>
      <c r="CE44" s="53" t="str">
        <f t="shared" si="99"/>
        <v/>
      </c>
      <c r="CF44" s="53" t="str">
        <f t="shared" si="99"/>
        <v/>
      </c>
      <c r="CG44" s="53" t="str">
        <f t="shared" si="99"/>
        <v/>
      </c>
      <c r="CH44" s="53" t="str">
        <f t="shared" si="99"/>
        <v/>
      </c>
      <c r="CI44" s="53" t="str">
        <f t="shared" si="99"/>
        <v/>
      </c>
      <c r="CJ44" s="53" t="str">
        <f t="shared" si="99"/>
        <v/>
      </c>
      <c r="CK44" s="53" t="str">
        <f t="shared" si="99"/>
        <v/>
      </c>
      <c r="CL44" s="53" t="str">
        <f t="shared" si="99"/>
        <v/>
      </c>
      <c r="CM44" s="53" t="str">
        <f t="shared" si="99"/>
        <v/>
      </c>
      <c r="CN44" s="53" t="str">
        <f t="shared" si="99"/>
        <v/>
      </c>
      <c r="CO44" s="53" t="str">
        <f t="shared" si="99"/>
        <v/>
      </c>
      <c r="CP44" s="53" t="str">
        <f t="shared" si="99"/>
        <v/>
      </c>
      <c r="CQ44" s="53" t="str">
        <f t="shared" si="99"/>
        <v/>
      </c>
      <c r="CR44" s="54" t="str">
        <f t="shared" si="99"/>
        <v/>
      </c>
    </row>
    <row r="45" spans="2:96" x14ac:dyDescent="0.25">
      <c r="B45" s="38">
        <v>0</v>
      </c>
      <c r="C45" s="2">
        <f t="shared" ref="C45:C65" si="100">B45/100*$C$43</f>
        <v>0</v>
      </c>
      <c r="AI45" s="52"/>
      <c r="AJ45" s="53" t="str">
        <f t="shared" si="72"/>
        <v/>
      </c>
      <c r="AK45" s="53" t="str">
        <f t="shared" ref="AK45:BM45" si="101">IF($D21="", "", $AD21*AK$30)</f>
        <v/>
      </c>
      <c r="AL45" s="53" t="str">
        <f t="shared" si="101"/>
        <v/>
      </c>
      <c r="AM45" s="53" t="str">
        <f t="shared" si="101"/>
        <v/>
      </c>
      <c r="AN45" s="53" t="str">
        <f t="shared" si="101"/>
        <v/>
      </c>
      <c r="AO45" s="53" t="str">
        <f t="shared" si="101"/>
        <v/>
      </c>
      <c r="AP45" s="53" t="str">
        <f t="shared" si="101"/>
        <v/>
      </c>
      <c r="AQ45" s="53" t="str">
        <f t="shared" si="101"/>
        <v/>
      </c>
      <c r="AR45" s="53" t="str">
        <f t="shared" si="101"/>
        <v/>
      </c>
      <c r="AS45" s="53" t="str">
        <f t="shared" si="101"/>
        <v/>
      </c>
      <c r="AT45" s="53" t="str">
        <f t="shared" si="101"/>
        <v/>
      </c>
      <c r="AU45" s="53" t="str">
        <f t="shared" si="101"/>
        <v/>
      </c>
      <c r="AV45" s="53" t="str">
        <f t="shared" si="101"/>
        <v/>
      </c>
      <c r="AW45" s="53" t="str">
        <f t="shared" si="101"/>
        <v/>
      </c>
      <c r="AX45" s="53" t="str">
        <f t="shared" si="101"/>
        <v/>
      </c>
      <c r="AY45" s="53" t="str">
        <f t="shared" si="101"/>
        <v/>
      </c>
      <c r="AZ45" s="53" t="str">
        <f t="shared" si="101"/>
        <v/>
      </c>
      <c r="BA45" s="53" t="str">
        <f t="shared" si="101"/>
        <v/>
      </c>
      <c r="BB45" s="53" t="str">
        <f t="shared" si="101"/>
        <v/>
      </c>
      <c r="BC45" s="53" t="str">
        <f t="shared" si="101"/>
        <v/>
      </c>
      <c r="BD45" s="53" t="str">
        <f t="shared" si="101"/>
        <v/>
      </c>
      <c r="BE45" s="53" t="str">
        <f t="shared" si="101"/>
        <v/>
      </c>
      <c r="BF45" s="53" t="str">
        <f t="shared" si="101"/>
        <v/>
      </c>
      <c r="BG45" s="53" t="str">
        <f t="shared" si="101"/>
        <v/>
      </c>
      <c r="BH45" s="53" t="str">
        <f t="shared" si="101"/>
        <v/>
      </c>
      <c r="BI45" s="53" t="str">
        <f t="shared" si="101"/>
        <v/>
      </c>
      <c r="BJ45" s="53" t="str">
        <f t="shared" si="101"/>
        <v/>
      </c>
      <c r="BK45" s="53" t="str">
        <f t="shared" si="101"/>
        <v/>
      </c>
      <c r="BL45" s="53" t="str">
        <f t="shared" si="101"/>
        <v/>
      </c>
      <c r="BM45" s="54" t="str">
        <f t="shared" si="101"/>
        <v/>
      </c>
      <c r="BO45" s="52" t="str">
        <f t="shared" si="74"/>
        <v/>
      </c>
      <c r="BP45" s="53" t="str">
        <f t="shared" ref="BP45:CR45" si="102">IF($D21="", "", $B$7-$D21+CUMPRINC($B$16/12, 12*$B$13, $B$7-$D21, 1, BP$30*12, 0))</f>
        <v/>
      </c>
      <c r="BQ45" s="53" t="str">
        <f t="shared" si="102"/>
        <v/>
      </c>
      <c r="BR45" s="53" t="str">
        <f t="shared" si="102"/>
        <v/>
      </c>
      <c r="BS45" s="53" t="str">
        <f t="shared" si="102"/>
        <v/>
      </c>
      <c r="BT45" s="53" t="str">
        <f t="shared" si="102"/>
        <v/>
      </c>
      <c r="BU45" s="53" t="str">
        <f t="shared" si="102"/>
        <v/>
      </c>
      <c r="BV45" s="53" t="str">
        <f t="shared" si="102"/>
        <v/>
      </c>
      <c r="BW45" s="53" t="str">
        <f t="shared" si="102"/>
        <v/>
      </c>
      <c r="BX45" s="53" t="str">
        <f t="shared" si="102"/>
        <v/>
      </c>
      <c r="BY45" s="53" t="str">
        <f t="shared" si="102"/>
        <v/>
      </c>
      <c r="BZ45" s="53" t="str">
        <f t="shared" si="102"/>
        <v/>
      </c>
      <c r="CA45" s="53" t="str">
        <f t="shared" si="102"/>
        <v/>
      </c>
      <c r="CB45" s="53" t="str">
        <f t="shared" si="102"/>
        <v/>
      </c>
      <c r="CC45" s="53" t="str">
        <f t="shared" si="102"/>
        <v/>
      </c>
      <c r="CD45" s="53" t="str">
        <f t="shared" si="102"/>
        <v/>
      </c>
      <c r="CE45" s="53" t="str">
        <f t="shared" si="102"/>
        <v/>
      </c>
      <c r="CF45" s="53" t="str">
        <f t="shared" si="102"/>
        <v/>
      </c>
      <c r="CG45" s="53" t="str">
        <f t="shared" si="102"/>
        <v/>
      </c>
      <c r="CH45" s="53" t="str">
        <f t="shared" si="102"/>
        <v/>
      </c>
      <c r="CI45" s="53" t="str">
        <f t="shared" si="102"/>
        <v/>
      </c>
      <c r="CJ45" s="53" t="str">
        <f t="shared" si="102"/>
        <v/>
      </c>
      <c r="CK45" s="53" t="str">
        <f t="shared" si="102"/>
        <v/>
      </c>
      <c r="CL45" s="53" t="str">
        <f t="shared" si="102"/>
        <v/>
      </c>
      <c r="CM45" s="53" t="str">
        <f t="shared" si="102"/>
        <v/>
      </c>
      <c r="CN45" s="53" t="str">
        <f t="shared" si="102"/>
        <v/>
      </c>
      <c r="CO45" s="53" t="str">
        <f t="shared" si="102"/>
        <v/>
      </c>
      <c r="CP45" s="53" t="str">
        <f t="shared" si="102"/>
        <v/>
      </c>
      <c r="CQ45" s="53" t="str">
        <f t="shared" si="102"/>
        <v/>
      </c>
      <c r="CR45" s="54" t="str">
        <f t="shared" si="102"/>
        <v/>
      </c>
    </row>
    <row r="46" spans="2:96" ht="15" customHeight="1" x14ac:dyDescent="0.25">
      <c r="B46" s="38">
        <v>0.125</v>
      </c>
      <c r="C46" s="2">
        <f t="shared" si="100"/>
        <v>364.6875</v>
      </c>
      <c r="AI46" s="52"/>
      <c r="AJ46" s="53" t="str">
        <f t="shared" si="72"/>
        <v/>
      </c>
      <c r="AK46" s="53" t="str">
        <f t="shared" ref="AK46:BM46" si="103">IF($D22="", "", $AD22*AK$30)</f>
        <v/>
      </c>
      <c r="AL46" s="53" t="str">
        <f t="shared" si="103"/>
        <v/>
      </c>
      <c r="AM46" s="53" t="str">
        <f t="shared" si="103"/>
        <v/>
      </c>
      <c r="AN46" s="53" t="str">
        <f t="shared" si="103"/>
        <v/>
      </c>
      <c r="AO46" s="53" t="str">
        <f t="shared" si="103"/>
        <v/>
      </c>
      <c r="AP46" s="53" t="str">
        <f t="shared" si="103"/>
        <v/>
      </c>
      <c r="AQ46" s="53" t="str">
        <f t="shared" si="103"/>
        <v/>
      </c>
      <c r="AR46" s="53" t="str">
        <f t="shared" si="103"/>
        <v/>
      </c>
      <c r="AS46" s="53" t="str">
        <f t="shared" si="103"/>
        <v/>
      </c>
      <c r="AT46" s="53" t="str">
        <f t="shared" si="103"/>
        <v/>
      </c>
      <c r="AU46" s="53" t="str">
        <f t="shared" si="103"/>
        <v/>
      </c>
      <c r="AV46" s="53" t="str">
        <f t="shared" si="103"/>
        <v/>
      </c>
      <c r="AW46" s="53" t="str">
        <f t="shared" si="103"/>
        <v/>
      </c>
      <c r="AX46" s="53" t="str">
        <f t="shared" si="103"/>
        <v/>
      </c>
      <c r="AY46" s="53" t="str">
        <f t="shared" si="103"/>
        <v/>
      </c>
      <c r="AZ46" s="53" t="str">
        <f t="shared" si="103"/>
        <v/>
      </c>
      <c r="BA46" s="53" t="str">
        <f t="shared" si="103"/>
        <v/>
      </c>
      <c r="BB46" s="53" t="str">
        <f t="shared" si="103"/>
        <v/>
      </c>
      <c r="BC46" s="53" t="str">
        <f t="shared" si="103"/>
        <v/>
      </c>
      <c r="BD46" s="53" t="str">
        <f t="shared" si="103"/>
        <v/>
      </c>
      <c r="BE46" s="53" t="str">
        <f t="shared" si="103"/>
        <v/>
      </c>
      <c r="BF46" s="53" t="str">
        <f t="shared" si="103"/>
        <v/>
      </c>
      <c r="BG46" s="53" t="str">
        <f t="shared" si="103"/>
        <v/>
      </c>
      <c r="BH46" s="53" t="str">
        <f t="shared" si="103"/>
        <v/>
      </c>
      <c r="BI46" s="53" t="str">
        <f t="shared" si="103"/>
        <v/>
      </c>
      <c r="BJ46" s="53" t="str">
        <f t="shared" si="103"/>
        <v/>
      </c>
      <c r="BK46" s="53" t="str">
        <f t="shared" si="103"/>
        <v/>
      </c>
      <c r="BL46" s="53" t="str">
        <f t="shared" si="103"/>
        <v/>
      </c>
      <c r="BM46" s="54" t="str">
        <f t="shared" si="103"/>
        <v/>
      </c>
      <c r="BO46" s="52" t="str">
        <f t="shared" si="74"/>
        <v/>
      </c>
      <c r="BP46" s="53" t="str">
        <f t="shared" ref="BP46:CR46" si="104">IF($D22="", "", $B$7-$D22+CUMPRINC($B$16/12, 12*$B$13, $B$7-$D22, 1, BP$30*12, 0))</f>
        <v/>
      </c>
      <c r="BQ46" s="53" t="str">
        <f t="shared" si="104"/>
        <v/>
      </c>
      <c r="BR46" s="53" t="str">
        <f t="shared" si="104"/>
        <v/>
      </c>
      <c r="BS46" s="53" t="str">
        <f t="shared" si="104"/>
        <v/>
      </c>
      <c r="BT46" s="53" t="str">
        <f t="shared" si="104"/>
        <v/>
      </c>
      <c r="BU46" s="53" t="str">
        <f t="shared" si="104"/>
        <v/>
      </c>
      <c r="BV46" s="53" t="str">
        <f t="shared" si="104"/>
        <v/>
      </c>
      <c r="BW46" s="53" t="str">
        <f t="shared" si="104"/>
        <v/>
      </c>
      <c r="BX46" s="53" t="str">
        <f t="shared" si="104"/>
        <v/>
      </c>
      <c r="BY46" s="53" t="str">
        <f t="shared" si="104"/>
        <v/>
      </c>
      <c r="BZ46" s="53" t="str">
        <f t="shared" si="104"/>
        <v/>
      </c>
      <c r="CA46" s="53" t="str">
        <f t="shared" si="104"/>
        <v/>
      </c>
      <c r="CB46" s="53" t="str">
        <f t="shared" si="104"/>
        <v/>
      </c>
      <c r="CC46" s="53" t="str">
        <f t="shared" si="104"/>
        <v/>
      </c>
      <c r="CD46" s="53" t="str">
        <f t="shared" si="104"/>
        <v/>
      </c>
      <c r="CE46" s="53" t="str">
        <f t="shared" si="104"/>
        <v/>
      </c>
      <c r="CF46" s="53" t="str">
        <f t="shared" si="104"/>
        <v/>
      </c>
      <c r="CG46" s="53" t="str">
        <f t="shared" si="104"/>
        <v/>
      </c>
      <c r="CH46" s="53" t="str">
        <f t="shared" si="104"/>
        <v/>
      </c>
      <c r="CI46" s="53" t="str">
        <f t="shared" si="104"/>
        <v/>
      </c>
      <c r="CJ46" s="53" t="str">
        <f t="shared" si="104"/>
        <v/>
      </c>
      <c r="CK46" s="53" t="str">
        <f t="shared" si="104"/>
        <v/>
      </c>
      <c r="CL46" s="53" t="str">
        <f t="shared" si="104"/>
        <v/>
      </c>
      <c r="CM46" s="53" t="str">
        <f t="shared" si="104"/>
        <v/>
      </c>
      <c r="CN46" s="53" t="str">
        <f t="shared" si="104"/>
        <v/>
      </c>
      <c r="CO46" s="53" t="str">
        <f t="shared" si="104"/>
        <v/>
      </c>
      <c r="CP46" s="53" t="str">
        <f t="shared" si="104"/>
        <v/>
      </c>
      <c r="CQ46" s="53" t="str">
        <f t="shared" si="104"/>
        <v/>
      </c>
      <c r="CR46" s="54" t="str">
        <f t="shared" si="104"/>
        <v/>
      </c>
    </row>
    <row r="47" spans="2:96" x14ac:dyDescent="0.25">
      <c r="B47" s="38">
        <v>0.5</v>
      </c>
      <c r="C47" s="2">
        <f t="shared" si="100"/>
        <v>1458.75</v>
      </c>
      <c r="I47" s="3"/>
      <c r="J47" s="3"/>
      <c r="K47" s="6"/>
      <c r="L47" s="7"/>
      <c r="M47" s="7"/>
      <c r="N47" s="8"/>
      <c r="O47" s="33"/>
      <c r="P47"/>
      <c r="V47" s="1"/>
      <c r="W47" s="1"/>
      <c r="Y47"/>
      <c r="AA47"/>
      <c r="AB47"/>
      <c r="AC47"/>
      <c r="AD47"/>
      <c r="AI47" s="52"/>
      <c r="AJ47" s="53" t="str">
        <f t="shared" si="72"/>
        <v/>
      </c>
      <c r="AK47" s="53" t="str">
        <f t="shared" ref="AK47:BM47" si="105">IF($D23="", "", $AD23*AK$30)</f>
        <v/>
      </c>
      <c r="AL47" s="53" t="str">
        <f t="shared" si="105"/>
        <v/>
      </c>
      <c r="AM47" s="53" t="str">
        <f t="shared" si="105"/>
        <v/>
      </c>
      <c r="AN47" s="53" t="str">
        <f t="shared" si="105"/>
        <v/>
      </c>
      <c r="AO47" s="53" t="str">
        <f t="shared" si="105"/>
        <v/>
      </c>
      <c r="AP47" s="53" t="str">
        <f t="shared" si="105"/>
        <v/>
      </c>
      <c r="AQ47" s="53" t="str">
        <f t="shared" si="105"/>
        <v/>
      </c>
      <c r="AR47" s="53" t="str">
        <f t="shared" si="105"/>
        <v/>
      </c>
      <c r="AS47" s="53" t="str">
        <f t="shared" si="105"/>
        <v/>
      </c>
      <c r="AT47" s="53" t="str">
        <f t="shared" si="105"/>
        <v/>
      </c>
      <c r="AU47" s="53" t="str">
        <f t="shared" si="105"/>
        <v/>
      </c>
      <c r="AV47" s="53" t="str">
        <f t="shared" si="105"/>
        <v/>
      </c>
      <c r="AW47" s="53" t="str">
        <f t="shared" si="105"/>
        <v/>
      </c>
      <c r="AX47" s="53" t="str">
        <f t="shared" si="105"/>
        <v/>
      </c>
      <c r="AY47" s="53" t="str">
        <f t="shared" si="105"/>
        <v/>
      </c>
      <c r="AZ47" s="53" t="str">
        <f t="shared" si="105"/>
        <v/>
      </c>
      <c r="BA47" s="53" t="str">
        <f t="shared" si="105"/>
        <v/>
      </c>
      <c r="BB47" s="53" t="str">
        <f t="shared" si="105"/>
        <v/>
      </c>
      <c r="BC47" s="53" t="str">
        <f t="shared" si="105"/>
        <v/>
      </c>
      <c r="BD47" s="53" t="str">
        <f t="shared" si="105"/>
        <v/>
      </c>
      <c r="BE47" s="53" t="str">
        <f t="shared" si="105"/>
        <v/>
      </c>
      <c r="BF47" s="53" t="str">
        <f t="shared" si="105"/>
        <v/>
      </c>
      <c r="BG47" s="53" t="str">
        <f t="shared" si="105"/>
        <v/>
      </c>
      <c r="BH47" s="53" t="str">
        <f t="shared" si="105"/>
        <v/>
      </c>
      <c r="BI47" s="53" t="str">
        <f t="shared" si="105"/>
        <v/>
      </c>
      <c r="BJ47" s="53" t="str">
        <f t="shared" si="105"/>
        <v/>
      </c>
      <c r="BK47" s="53" t="str">
        <f t="shared" si="105"/>
        <v/>
      </c>
      <c r="BL47" s="53" t="str">
        <f t="shared" si="105"/>
        <v/>
      </c>
      <c r="BM47" s="54" t="str">
        <f t="shared" si="105"/>
        <v/>
      </c>
      <c r="BN47" s="10"/>
      <c r="BO47" s="52" t="str">
        <f t="shared" si="74"/>
        <v/>
      </c>
      <c r="BP47" s="53" t="str">
        <f t="shared" ref="BP47:CR47" si="106">IF($D23="", "", $B$7-$D23+CUMPRINC($B$16/12, 12*$B$13, $B$7-$D23, 1, BP$30*12, 0))</f>
        <v/>
      </c>
      <c r="BQ47" s="53" t="str">
        <f t="shared" si="106"/>
        <v/>
      </c>
      <c r="BR47" s="53" t="str">
        <f t="shared" si="106"/>
        <v/>
      </c>
      <c r="BS47" s="53" t="str">
        <f t="shared" si="106"/>
        <v/>
      </c>
      <c r="BT47" s="53" t="str">
        <f t="shared" si="106"/>
        <v/>
      </c>
      <c r="BU47" s="53" t="str">
        <f t="shared" si="106"/>
        <v/>
      </c>
      <c r="BV47" s="53" t="str">
        <f t="shared" si="106"/>
        <v/>
      </c>
      <c r="BW47" s="53" t="str">
        <f t="shared" si="106"/>
        <v/>
      </c>
      <c r="BX47" s="53" t="str">
        <f t="shared" si="106"/>
        <v/>
      </c>
      <c r="BY47" s="53" t="str">
        <f t="shared" si="106"/>
        <v/>
      </c>
      <c r="BZ47" s="53" t="str">
        <f t="shared" si="106"/>
        <v/>
      </c>
      <c r="CA47" s="53" t="str">
        <f t="shared" si="106"/>
        <v/>
      </c>
      <c r="CB47" s="53" t="str">
        <f t="shared" si="106"/>
        <v/>
      </c>
      <c r="CC47" s="53" t="str">
        <f t="shared" si="106"/>
        <v/>
      </c>
      <c r="CD47" s="53" t="str">
        <f t="shared" si="106"/>
        <v/>
      </c>
      <c r="CE47" s="53" t="str">
        <f t="shared" si="106"/>
        <v/>
      </c>
      <c r="CF47" s="53" t="str">
        <f t="shared" si="106"/>
        <v/>
      </c>
      <c r="CG47" s="53" t="str">
        <f t="shared" si="106"/>
        <v/>
      </c>
      <c r="CH47" s="53" t="str">
        <f t="shared" si="106"/>
        <v/>
      </c>
      <c r="CI47" s="53" t="str">
        <f t="shared" si="106"/>
        <v/>
      </c>
      <c r="CJ47" s="53" t="str">
        <f t="shared" si="106"/>
        <v/>
      </c>
      <c r="CK47" s="53" t="str">
        <f t="shared" si="106"/>
        <v/>
      </c>
      <c r="CL47" s="53" t="str">
        <f t="shared" si="106"/>
        <v/>
      </c>
      <c r="CM47" s="53" t="str">
        <f t="shared" si="106"/>
        <v/>
      </c>
      <c r="CN47" s="53" t="str">
        <f t="shared" si="106"/>
        <v/>
      </c>
      <c r="CO47" s="53" t="str">
        <f t="shared" si="106"/>
        <v/>
      </c>
      <c r="CP47" s="53" t="str">
        <f t="shared" si="106"/>
        <v/>
      </c>
      <c r="CQ47" s="53" t="str">
        <f t="shared" si="106"/>
        <v/>
      </c>
      <c r="CR47" s="54" t="str">
        <f t="shared" si="106"/>
        <v/>
      </c>
    </row>
    <row r="48" spans="2:96" x14ac:dyDescent="0.25">
      <c r="B48" s="38">
        <v>0.875</v>
      </c>
      <c r="C48" s="2">
        <f t="shared" si="100"/>
        <v>2552.8125000000005</v>
      </c>
      <c r="J48" s="3"/>
      <c r="K48" s="6"/>
      <c r="L48" s="7"/>
      <c r="M48" s="7"/>
      <c r="N48" s="8"/>
      <c r="P48"/>
      <c r="V48" s="1"/>
      <c r="W48" s="1"/>
      <c r="Y48"/>
      <c r="AA48"/>
      <c r="AB48"/>
      <c r="AC48"/>
      <c r="AD48"/>
      <c r="AI48" s="52"/>
      <c r="AJ48" s="53" t="str">
        <f t="shared" si="72"/>
        <v/>
      </c>
      <c r="AK48" s="53" t="str">
        <f t="shared" ref="AK48:BM48" si="107">IF($D24="", "", $AD24*AK$30)</f>
        <v/>
      </c>
      <c r="AL48" s="53" t="str">
        <f t="shared" si="107"/>
        <v/>
      </c>
      <c r="AM48" s="53" t="str">
        <f t="shared" si="107"/>
        <v/>
      </c>
      <c r="AN48" s="53" t="str">
        <f t="shared" si="107"/>
        <v/>
      </c>
      <c r="AO48" s="53" t="str">
        <f t="shared" si="107"/>
        <v/>
      </c>
      <c r="AP48" s="53" t="str">
        <f t="shared" si="107"/>
        <v/>
      </c>
      <c r="AQ48" s="53" t="str">
        <f t="shared" si="107"/>
        <v/>
      </c>
      <c r="AR48" s="53" t="str">
        <f t="shared" si="107"/>
        <v/>
      </c>
      <c r="AS48" s="53" t="str">
        <f t="shared" si="107"/>
        <v/>
      </c>
      <c r="AT48" s="53" t="str">
        <f t="shared" si="107"/>
        <v/>
      </c>
      <c r="AU48" s="53" t="str">
        <f t="shared" si="107"/>
        <v/>
      </c>
      <c r="AV48" s="53" t="str">
        <f t="shared" si="107"/>
        <v/>
      </c>
      <c r="AW48" s="53" t="str">
        <f t="shared" si="107"/>
        <v/>
      </c>
      <c r="AX48" s="53" t="str">
        <f t="shared" si="107"/>
        <v/>
      </c>
      <c r="AY48" s="53" t="str">
        <f t="shared" si="107"/>
        <v/>
      </c>
      <c r="AZ48" s="53" t="str">
        <f t="shared" si="107"/>
        <v/>
      </c>
      <c r="BA48" s="53" t="str">
        <f t="shared" si="107"/>
        <v/>
      </c>
      <c r="BB48" s="53" t="str">
        <f t="shared" si="107"/>
        <v/>
      </c>
      <c r="BC48" s="53" t="str">
        <f t="shared" si="107"/>
        <v/>
      </c>
      <c r="BD48" s="53" t="str">
        <f t="shared" si="107"/>
        <v/>
      </c>
      <c r="BE48" s="53" t="str">
        <f t="shared" si="107"/>
        <v/>
      </c>
      <c r="BF48" s="53" t="str">
        <f t="shared" si="107"/>
        <v/>
      </c>
      <c r="BG48" s="53" t="str">
        <f t="shared" si="107"/>
        <v/>
      </c>
      <c r="BH48" s="53" t="str">
        <f t="shared" si="107"/>
        <v/>
      </c>
      <c r="BI48" s="53" t="str">
        <f t="shared" si="107"/>
        <v/>
      </c>
      <c r="BJ48" s="53" t="str">
        <f t="shared" si="107"/>
        <v/>
      </c>
      <c r="BK48" s="53" t="str">
        <f t="shared" si="107"/>
        <v/>
      </c>
      <c r="BL48" s="53" t="str">
        <f t="shared" si="107"/>
        <v/>
      </c>
      <c r="BM48" s="54" t="str">
        <f t="shared" si="107"/>
        <v/>
      </c>
      <c r="BN48" s="7"/>
      <c r="BO48" s="52" t="str">
        <f t="shared" si="74"/>
        <v/>
      </c>
      <c r="BP48" s="53" t="str">
        <f t="shared" ref="BP48:CR48" si="108">IF($D24="", "", $B$7-$D24+CUMPRINC($B$16/12, 12*$B$13, $B$7-$D24, 1, BP$30*12, 0))</f>
        <v/>
      </c>
      <c r="BQ48" s="53" t="str">
        <f t="shared" si="108"/>
        <v/>
      </c>
      <c r="BR48" s="53" t="str">
        <f t="shared" si="108"/>
        <v/>
      </c>
      <c r="BS48" s="53" t="str">
        <f t="shared" si="108"/>
        <v/>
      </c>
      <c r="BT48" s="53" t="str">
        <f t="shared" si="108"/>
        <v/>
      </c>
      <c r="BU48" s="53" t="str">
        <f t="shared" si="108"/>
        <v/>
      </c>
      <c r="BV48" s="53" t="str">
        <f t="shared" si="108"/>
        <v/>
      </c>
      <c r="BW48" s="53" t="str">
        <f t="shared" si="108"/>
        <v/>
      </c>
      <c r="BX48" s="53" t="str">
        <f t="shared" si="108"/>
        <v/>
      </c>
      <c r="BY48" s="53" t="str">
        <f t="shared" si="108"/>
        <v/>
      </c>
      <c r="BZ48" s="53" t="str">
        <f t="shared" si="108"/>
        <v/>
      </c>
      <c r="CA48" s="53" t="str">
        <f t="shared" si="108"/>
        <v/>
      </c>
      <c r="CB48" s="53" t="str">
        <f t="shared" si="108"/>
        <v/>
      </c>
      <c r="CC48" s="53" t="str">
        <f t="shared" si="108"/>
        <v/>
      </c>
      <c r="CD48" s="53" t="str">
        <f t="shared" si="108"/>
        <v/>
      </c>
      <c r="CE48" s="53" t="str">
        <f t="shared" si="108"/>
        <v/>
      </c>
      <c r="CF48" s="53" t="str">
        <f t="shared" si="108"/>
        <v/>
      </c>
      <c r="CG48" s="53" t="str">
        <f t="shared" si="108"/>
        <v/>
      </c>
      <c r="CH48" s="53" t="str">
        <f t="shared" si="108"/>
        <v/>
      </c>
      <c r="CI48" s="53" t="str">
        <f t="shared" si="108"/>
        <v/>
      </c>
      <c r="CJ48" s="53" t="str">
        <f t="shared" si="108"/>
        <v/>
      </c>
      <c r="CK48" s="53" t="str">
        <f t="shared" si="108"/>
        <v/>
      </c>
      <c r="CL48" s="53" t="str">
        <f t="shared" si="108"/>
        <v/>
      </c>
      <c r="CM48" s="53" t="str">
        <f t="shared" si="108"/>
        <v/>
      </c>
      <c r="CN48" s="53" t="str">
        <f t="shared" si="108"/>
        <v/>
      </c>
      <c r="CO48" s="53" t="str">
        <f t="shared" si="108"/>
        <v/>
      </c>
      <c r="CP48" s="53" t="str">
        <f t="shared" si="108"/>
        <v/>
      </c>
      <c r="CQ48" s="53" t="str">
        <f t="shared" si="108"/>
        <v/>
      </c>
      <c r="CR48" s="54" t="str">
        <f t="shared" si="108"/>
        <v/>
      </c>
    </row>
    <row r="49" spans="1:96" x14ac:dyDescent="0.25">
      <c r="B49" s="38">
        <v>0.375</v>
      </c>
      <c r="C49" s="2">
        <f t="shared" si="100"/>
        <v>1094.0625</v>
      </c>
      <c r="O49" s="33"/>
      <c r="AI49" s="52"/>
      <c r="AJ49" s="53" t="str">
        <f t="shared" si="72"/>
        <v/>
      </c>
      <c r="AK49" s="53" t="str">
        <f t="shared" ref="AK49:BM49" si="109">IF($D25="", "", $AD25*AK$30)</f>
        <v/>
      </c>
      <c r="AL49" s="53" t="str">
        <f t="shared" si="109"/>
        <v/>
      </c>
      <c r="AM49" s="53" t="str">
        <f t="shared" si="109"/>
        <v/>
      </c>
      <c r="AN49" s="53" t="str">
        <f t="shared" si="109"/>
        <v/>
      </c>
      <c r="AO49" s="53" t="str">
        <f t="shared" si="109"/>
        <v/>
      </c>
      <c r="AP49" s="53" t="str">
        <f t="shared" si="109"/>
        <v/>
      </c>
      <c r="AQ49" s="53" t="str">
        <f t="shared" si="109"/>
        <v/>
      </c>
      <c r="AR49" s="53" t="str">
        <f t="shared" si="109"/>
        <v/>
      </c>
      <c r="AS49" s="53" t="str">
        <f t="shared" si="109"/>
        <v/>
      </c>
      <c r="AT49" s="53" t="str">
        <f t="shared" si="109"/>
        <v/>
      </c>
      <c r="AU49" s="53" t="str">
        <f t="shared" si="109"/>
        <v/>
      </c>
      <c r="AV49" s="53" t="str">
        <f t="shared" si="109"/>
        <v/>
      </c>
      <c r="AW49" s="53" t="str">
        <f t="shared" si="109"/>
        <v/>
      </c>
      <c r="AX49" s="53" t="str">
        <f t="shared" si="109"/>
        <v/>
      </c>
      <c r="AY49" s="53" t="str">
        <f t="shared" si="109"/>
        <v/>
      </c>
      <c r="AZ49" s="53" t="str">
        <f t="shared" si="109"/>
        <v/>
      </c>
      <c r="BA49" s="53" t="str">
        <f t="shared" si="109"/>
        <v/>
      </c>
      <c r="BB49" s="53" t="str">
        <f t="shared" si="109"/>
        <v/>
      </c>
      <c r="BC49" s="53" t="str">
        <f t="shared" si="109"/>
        <v/>
      </c>
      <c r="BD49" s="53" t="str">
        <f t="shared" si="109"/>
        <v/>
      </c>
      <c r="BE49" s="53" t="str">
        <f t="shared" si="109"/>
        <v/>
      </c>
      <c r="BF49" s="53" t="str">
        <f t="shared" si="109"/>
        <v/>
      </c>
      <c r="BG49" s="53" t="str">
        <f t="shared" si="109"/>
        <v/>
      </c>
      <c r="BH49" s="53" t="str">
        <f t="shared" si="109"/>
        <v/>
      </c>
      <c r="BI49" s="53" t="str">
        <f t="shared" si="109"/>
        <v/>
      </c>
      <c r="BJ49" s="53" t="str">
        <f t="shared" si="109"/>
        <v/>
      </c>
      <c r="BK49" s="53" t="str">
        <f t="shared" si="109"/>
        <v/>
      </c>
      <c r="BL49" s="53" t="str">
        <f t="shared" si="109"/>
        <v/>
      </c>
      <c r="BM49" s="54" t="str">
        <f t="shared" si="109"/>
        <v/>
      </c>
      <c r="BN49" s="7"/>
      <c r="BO49" s="52" t="str">
        <f t="shared" si="74"/>
        <v/>
      </c>
      <c r="BP49" s="53" t="str">
        <f t="shared" ref="BP49:CR49" si="110">IF($D25="", "", $B$7-$D25+CUMPRINC($B$16/12, 12*$B$13, $B$7-$D25, 1, BP$30*12, 0))</f>
        <v/>
      </c>
      <c r="BQ49" s="53" t="str">
        <f t="shared" si="110"/>
        <v/>
      </c>
      <c r="BR49" s="53" t="str">
        <f t="shared" si="110"/>
        <v/>
      </c>
      <c r="BS49" s="53" t="str">
        <f t="shared" si="110"/>
        <v/>
      </c>
      <c r="BT49" s="53" t="str">
        <f t="shared" si="110"/>
        <v/>
      </c>
      <c r="BU49" s="53" t="str">
        <f t="shared" si="110"/>
        <v/>
      </c>
      <c r="BV49" s="53" t="str">
        <f t="shared" si="110"/>
        <v/>
      </c>
      <c r="BW49" s="53" t="str">
        <f t="shared" si="110"/>
        <v/>
      </c>
      <c r="BX49" s="53" t="str">
        <f t="shared" si="110"/>
        <v/>
      </c>
      <c r="BY49" s="53" t="str">
        <f t="shared" si="110"/>
        <v/>
      </c>
      <c r="BZ49" s="53" t="str">
        <f t="shared" si="110"/>
        <v/>
      </c>
      <c r="CA49" s="53" t="str">
        <f t="shared" si="110"/>
        <v/>
      </c>
      <c r="CB49" s="53" t="str">
        <f t="shared" si="110"/>
        <v/>
      </c>
      <c r="CC49" s="53" t="str">
        <f t="shared" si="110"/>
        <v/>
      </c>
      <c r="CD49" s="53" t="str">
        <f t="shared" si="110"/>
        <v/>
      </c>
      <c r="CE49" s="53" t="str">
        <f t="shared" si="110"/>
        <v/>
      </c>
      <c r="CF49" s="53" t="str">
        <f t="shared" si="110"/>
        <v/>
      </c>
      <c r="CG49" s="53" t="str">
        <f t="shared" si="110"/>
        <v/>
      </c>
      <c r="CH49" s="53" t="str">
        <f t="shared" si="110"/>
        <v/>
      </c>
      <c r="CI49" s="53" t="str">
        <f t="shared" si="110"/>
        <v/>
      </c>
      <c r="CJ49" s="53" t="str">
        <f t="shared" si="110"/>
        <v/>
      </c>
      <c r="CK49" s="53" t="str">
        <f t="shared" si="110"/>
        <v/>
      </c>
      <c r="CL49" s="53" t="str">
        <f t="shared" si="110"/>
        <v/>
      </c>
      <c r="CM49" s="53" t="str">
        <f t="shared" si="110"/>
        <v/>
      </c>
      <c r="CN49" s="53" t="str">
        <f t="shared" si="110"/>
        <v/>
      </c>
      <c r="CO49" s="53" t="str">
        <f t="shared" si="110"/>
        <v/>
      </c>
      <c r="CP49" s="53" t="str">
        <f t="shared" si="110"/>
        <v/>
      </c>
      <c r="CQ49" s="53" t="str">
        <f t="shared" si="110"/>
        <v/>
      </c>
      <c r="CR49" s="54" t="str">
        <f t="shared" si="110"/>
        <v/>
      </c>
    </row>
    <row r="50" spans="1:96" x14ac:dyDescent="0.25">
      <c r="B50" s="38">
        <v>0.625</v>
      </c>
      <c r="C50" s="2">
        <f t="shared" si="100"/>
        <v>1823.4375</v>
      </c>
      <c r="AI50" s="52"/>
      <c r="AJ50" s="53" t="str">
        <f t="shared" si="72"/>
        <v/>
      </c>
      <c r="AK50" s="53" t="str">
        <f t="shared" ref="AK50:BM50" si="111">IF($D26="", "", $AD26*AK$30)</f>
        <v/>
      </c>
      <c r="AL50" s="53" t="str">
        <f t="shared" si="111"/>
        <v/>
      </c>
      <c r="AM50" s="53" t="str">
        <f t="shared" si="111"/>
        <v/>
      </c>
      <c r="AN50" s="53" t="str">
        <f t="shared" si="111"/>
        <v/>
      </c>
      <c r="AO50" s="53" t="str">
        <f t="shared" si="111"/>
        <v/>
      </c>
      <c r="AP50" s="53" t="str">
        <f t="shared" si="111"/>
        <v/>
      </c>
      <c r="AQ50" s="53" t="str">
        <f t="shared" si="111"/>
        <v/>
      </c>
      <c r="AR50" s="53" t="str">
        <f t="shared" si="111"/>
        <v/>
      </c>
      <c r="AS50" s="53" t="str">
        <f t="shared" si="111"/>
        <v/>
      </c>
      <c r="AT50" s="53" t="str">
        <f t="shared" si="111"/>
        <v/>
      </c>
      <c r="AU50" s="53" t="str">
        <f t="shared" si="111"/>
        <v/>
      </c>
      <c r="AV50" s="53" t="str">
        <f t="shared" si="111"/>
        <v/>
      </c>
      <c r="AW50" s="53" t="str">
        <f t="shared" si="111"/>
        <v/>
      </c>
      <c r="AX50" s="53" t="str">
        <f t="shared" si="111"/>
        <v/>
      </c>
      <c r="AY50" s="53" t="str">
        <f t="shared" si="111"/>
        <v/>
      </c>
      <c r="AZ50" s="53" t="str">
        <f t="shared" si="111"/>
        <v/>
      </c>
      <c r="BA50" s="53" t="str">
        <f t="shared" si="111"/>
        <v/>
      </c>
      <c r="BB50" s="53" t="str">
        <f t="shared" si="111"/>
        <v/>
      </c>
      <c r="BC50" s="53" t="str">
        <f t="shared" si="111"/>
        <v/>
      </c>
      <c r="BD50" s="53" t="str">
        <f t="shared" si="111"/>
        <v/>
      </c>
      <c r="BE50" s="53" t="str">
        <f t="shared" si="111"/>
        <v/>
      </c>
      <c r="BF50" s="53" t="str">
        <f t="shared" si="111"/>
        <v/>
      </c>
      <c r="BG50" s="53" t="str">
        <f t="shared" si="111"/>
        <v/>
      </c>
      <c r="BH50" s="53" t="str">
        <f t="shared" si="111"/>
        <v/>
      </c>
      <c r="BI50" s="53" t="str">
        <f t="shared" si="111"/>
        <v/>
      </c>
      <c r="BJ50" s="53" t="str">
        <f t="shared" si="111"/>
        <v/>
      </c>
      <c r="BK50" s="53" t="str">
        <f t="shared" si="111"/>
        <v/>
      </c>
      <c r="BL50" s="53" t="str">
        <f t="shared" si="111"/>
        <v/>
      </c>
      <c r="BM50" s="54" t="str">
        <f t="shared" si="111"/>
        <v/>
      </c>
      <c r="BN50" s="7"/>
      <c r="BO50" s="52" t="str">
        <f t="shared" si="74"/>
        <v/>
      </c>
      <c r="BP50" s="53" t="str">
        <f t="shared" ref="BP50:CR50" si="112">IF($D26="", "", $B$7-$D26+CUMPRINC($B$16/12, 12*$B$13, $B$7-$D26, 1, BP$30*12, 0))</f>
        <v/>
      </c>
      <c r="BQ50" s="53" t="str">
        <f t="shared" si="112"/>
        <v/>
      </c>
      <c r="BR50" s="53" t="str">
        <f t="shared" si="112"/>
        <v/>
      </c>
      <c r="BS50" s="53" t="str">
        <f t="shared" si="112"/>
        <v/>
      </c>
      <c r="BT50" s="53" t="str">
        <f t="shared" si="112"/>
        <v/>
      </c>
      <c r="BU50" s="53" t="str">
        <f t="shared" si="112"/>
        <v/>
      </c>
      <c r="BV50" s="53" t="str">
        <f t="shared" si="112"/>
        <v/>
      </c>
      <c r="BW50" s="53" t="str">
        <f t="shared" si="112"/>
        <v/>
      </c>
      <c r="BX50" s="53" t="str">
        <f t="shared" si="112"/>
        <v/>
      </c>
      <c r="BY50" s="53" t="str">
        <f t="shared" si="112"/>
        <v/>
      </c>
      <c r="BZ50" s="53" t="str">
        <f t="shared" si="112"/>
        <v/>
      </c>
      <c r="CA50" s="53" t="str">
        <f t="shared" si="112"/>
        <v/>
      </c>
      <c r="CB50" s="53" t="str">
        <f t="shared" si="112"/>
        <v/>
      </c>
      <c r="CC50" s="53" t="str">
        <f t="shared" si="112"/>
        <v/>
      </c>
      <c r="CD50" s="53" t="str">
        <f t="shared" si="112"/>
        <v/>
      </c>
      <c r="CE50" s="53" t="str">
        <f t="shared" si="112"/>
        <v/>
      </c>
      <c r="CF50" s="53" t="str">
        <f t="shared" si="112"/>
        <v/>
      </c>
      <c r="CG50" s="53" t="str">
        <f t="shared" si="112"/>
        <v/>
      </c>
      <c r="CH50" s="53" t="str">
        <f t="shared" si="112"/>
        <v/>
      </c>
      <c r="CI50" s="53" t="str">
        <f t="shared" si="112"/>
        <v/>
      </c>
      <c r="CJ50" s="53" t="str">
        <f t="shared" si="112"/>
        <v/>
      </c>
      <c r="CK50" s="53" t="str">
        <f t="shared" si="112"/>
        <v/>
      </c>
      <c r="CL50" s="53" t="str">
        <f t="shared" si="112"/>
        <v/>
      </c>
      <c r="CM50" s="53" t="str">
        <f t="shared" si="112"/>
        <v/>
      </c>
      <c r="CN50" s="53" t="str">
        <f t="shared" si="112"/>
        <v/>
      </c>
      <c r="CO50" s="53" t="str">
        <f t="shared" si="112"/>
        <v/>
      </c>
      <c r="CP50" s="53" t="str">
        <f t="shared" si="112"/>
        <v/>
      </c>
      <c r="CQ50" s="53" t="str">
        <f t="shared" si="112"/>
        <v/>
      </c>
      <c r="CR50" s="54" t="str">
        <f t="shared" si="112"/>
        <v/>
      </c>
    </row>
    <row r="51" spans="1:96" ht="15.75" thickBot="1" x14ac:dyDescent="0.3">
      <c r="B51" s="38">
        <v>1</v>
      </c>
      <c r="C51" s="2">
        <f t="shared" si="100"/>
        <v>2917.5</v>
      </c>
      <c r="O51" s="40"/>
      <c r="AI51" s="55"/>
      <c r="AJ51" s="56" t="str">
        <f t="shared" si="72"/>
        <v/>
      </c>
      <c r="AK51" s="56" t="str">
        <f t="shared" ref="AK51:BM51" si="113">IF($D27="", "", $AD27*AK$30)</f>
        <v/>
      </c>
      <c r="AL51" s="56" t="str">
        <f t="shared" si="113"/>
        <v/>
      </c>
      <c r="AM51" s="56" t="str">
        <f t="shared" si="113"/>
        <v/>
      </c>
      <c r="AN51" s="56" t="str">
        <f t="shared" si="113"/>
        <v/>
      </c>
      <c r="AO51" s="56" t="str">
        <f t="shared" si="113"/>
        <v/>
      </c>
      <c r="AP51" s="56" t="str">
        <f t="shared" si="113"/>
        <v/>
      </c>
      <c r="AQ51" s="56" t="str">
        <f t="shared" si="113"/>
        <v/>
      </c>
      <c r="AR51" s="56" t="str">
        <f t="shared" si="113"/>
        <v/>
      </c>
      <c r="AS51" s="56" t="str">
        <f t="shared" si="113"/>
        <v/>
      </c>
      <c r="AT51" s="56" t="str">
        <f t="shared" si="113"/>
        <v/>
      </c>
      <c r="AU51" s="56" t="str">
        <f t="shared" si="113"/>
        <v/>
      </c>
      <c r="AV51" s="56" t="str">
        <f t="shared" si="113"/>
        <v/>
      </c>
      <c r="AW51" s="56" t="str">
        <f t="shared" si="113"/>
        <v/>
      </c>
      <c r="AX51" s="56" t="str">
        <f t="shared" si="113"/>
        <v/>
      </c>
      <c r="AY51" s="56" t="str">
        <f t="shared" si="113"/>
        <v/>
      </c>
      <c r="AZ51" s="56" t="str">
        <f t="shared" si="113"/>
        <v/>
      </c>
      <c r="BA51" s="56" t="str">
        <f t="shared" si="113"/>
        <v/>
      </c>
      <c r="BB51" s="56" t="str">
        <f t="shared" si="113"/>
        <v/>
      </c>
      <c r="BC51" s="56" t="str">
        <f t="shared" si="113"/>
        <v/>
      </c>
      <c r="BD51" s="56" t="str">
        <f t="shared" si="113"/>
        <v/>
      </c>
      <c r="BE51" s="56" t="str">
        <f t="shared" si="113"/>
        <v/>
      </c>
      <c r="BF51" s="56" t="str">
        <f t="shared" si="113"/>
        <v/>
      </c>
      <c r="BG51" s="56" t="str">
        <f t="shared" si="113"/>
        <v/>
      </c>
      <c r="BH51" s="56" t="str">
        <f t="shared" si="113"/>
        <v/>
      </c>
      <c r="BI51" s="56" t="str">
        <f t="shared" si="113"/>
        <v/>
      </c>
      <c r="BJ51" s="56" t="str">
        <f t="shared" si="113"/>
        <v/>
      </c>
      <c r="BK51" s="56" t="str">
        <f t="shared" si="113"/>
        <v/>
      </c>
      <c r="BL51" s="56" t="str">
        <f t="shared" si="113"/>
        <v/>
      </c>
      <c r="BM51" s="57" t="str">
        <f t="shared" si="113"/>
        <v/>
      </c>
      <c r="BN51" s="7"/>
      <c r="BO51" s="55" t="str">
        <f t="shared" si="74"/>
        <v/>
      </c>
      <c r="BP51" s="56" t="str">
        <f t="shared" ref="BP51:CR51" si="114">IF($D27="", "", $B$7-$D27+CUMPRINC($B$16/12, 12*$B$13, $B$7-$D27, 1, BP$30*12, 0))</f>
        <v/>
      </c>
      <c r="BQ51" s="56" t="str">
        <f t="shared" si="114"/>
        <v/>
      </c>
      <c r="BR51" s="56" t="str">
        <f t="shared" si="114"/>
        <v/>
      </c>
      <c r="BS51" s="56" t="str">
        <f t="shared" si="114"/>
        <v/>
      </c>
      <c r="BT51" s="56" t="str">
        <f t="shared" si="114"/>
        <v/>
      </c>
      <c r="BU51" s="56" t="str">
        <f t="shared" si="114"/>
        <v/>
      </c>
      <c r="BV51" s="56" t="str">
        <f t="shared" si="114"/>
        <v/>
      </c>
      <c r="BW51" s="56" t="str">
        <f t="shared" si="114"/>
        <v/>
      </c>
      <c r="BX51" s="56" t="str">
        <f t="shared" si="114"/>
        <v/>
      </c>
      <c r="BY51" s="56" t="str">
        <f t="shared" si="114"/>
        <v/>
      </c>
      <c r="BZ51" s="56" t="str">
        <f t="shared" si="114"/>
        <v/>
      </c>
      <c r="CA51" s="56" t="str">
        <f t="shared" si="114"/>
        <v/>
      </c>
      <c r="CB51" s="56" t="str">
        <f t="shared" si="114"/>
        <v/>
      </c>
      <c r="CC51" s="56" t="str">
        <f t="shared" si="114"/>
        <v/>
      </c>
      <c r="CD51" s="56" t="str">
        <f t="shared" si="114"/>
        <v/>
      </c>
      <c r="CE51" s="56" t="str">
        <f t="shared" si="114"/>
        <v/>
      </c>
      <c r="CF51" s="56" t="str">
        <f t="shared" si="114"/>
        <v/>
      </c>
      <c r="CG51" s="56" t="str">
        <f t="shared" si="114"/>
        <v/>
      </c>
      <c r="CH51" s="56" t="str">
        <f t="shared" si="114"/>
        <v/>
      </c>
      <c r="CI51" s="56" t="str">
        <f t="shared" si="114"/>
        <v/>
      </c>
      <c r="CJ51" s="56" t="str">
        <f t="shared" si="114"/>
        <v/>
      </c>
      <c r="CK51" s="56" t="str">
        <f t="shared" si="114"/>
        <v/>
      </c>
      <c r="CL51" s="56" t="str">
        <f t="shared" si="114"/>
        <v/>
      </c>
      <c r="CM51" s="56" t="str">
        <f t="shared" si="114"/>
        <v/>
      </c>
      <c r="CN51" s="56" t="str">
        <f t="shared" si="114"/>
        <v/>
      </c>
      <c r="CO51" s="56" t="str">
        <f t="shared" si="114"/>
        <v/>
      </c>
      <c r="CP51" s="56" t="str">
        <f t="shared" si="114"/>
        <v/>
      </c>
      <c r="CQ51" s="56" t="str">
        <f t="shared" si="114"/>
        <v/>
      </c>
      <c r="CR51" s="57" t="str">
        <f t="shared" si="114"/>
        <v/>
      </c>
    </row>
    <row r="52" spans="1:96" ht="15.75" thickBot="1" x14ac:dyDescent="0.3">
      <c r="B52" s="38">
        <v>1.375</v>
      </c>
      <c r="C52" s="2">
        <f t="shared" si="100"/>
        <v>4011.5625</v>
      </c>
      <c r="BN52" s="7"/>
    </row>
    <row r="53" spans="1:96" ht="15.75" thickBot="1" x14ac:dyDescent="0.3">
      <c r="B53" s="38">
        <v>1.625</v>
      </c>
      <c r="C53" s="2">
        <f t="shared" si="100"/>
        <v>4740.9375</v>
      </c>
      <c r="O53" s="33"/>
      <c r="AI53" s="293" t="s">
        <v>48</v>
      </c>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5"/>
      <c r="BN53" s="7"/>
      <c r="BO53" s="293" t="s">
        <v>60</v>
      </c>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5"/>
    </row>
    <row r="54" spans="1:96" ht="15.75" thickBot="1" x14ac:dyDescent="0.3">
      <c r="B54" s="38">
        <v>2</v>
      </c>
      <c r="C54" s="2">
        <f t="shared" si="100"/>
        <v>5835</v>
      </c>
      <c r="AI54" s="69"/>
      <c r="AJ54" s="62">
        <v>1</v>
      </c>
      <c r="AK54" s="62">
        <v>2</v>
      </c>
      <c r="AL54" s="62">
        <v>3</v>
      </c>
      <c r="AM54" s="62">
        <v>4</v>
      </c>
      <c r="AN54" s="62">
        <v>5</v>
      </c>
      <c r="AO54" s="62">
        <v>6</v>
      </c>
      <c r="AP54" s="62">
        <v>7</v>
      </c>
      <c r="AQ54" s="62">
        <v>8</v>
      </c>
      <c r="AR54" s="62">
        <v>9</v>
      </c>
      <c r="AS54" s="62">
        <v>10</v>
      </c>
      <c r="AT54" s="62">
        <v>11</v>
      </c>
      <c r="AU54" s="62">
        <v>12</v>
      </c>
      <c r="AV54" s="62">
        <v>13</v>
      </c>
      <c r="AW54" s="62">
        <v>14</v>
      </c>
      <c r="AX54" s="62">
        <v>15</v>
      </c>
      <c r="AY54" s="62">
        <v>16</v>
      </c>
      <c r="AZ54" s="62">
        <v>17</v>
      </c>
      <c r="BA54" s="62">
        <v>18</v>
      </c>
      <c r="BB54" s="62">
        <v>19</v>
      </c>
      <c r="BC54" s="62">
        <v>20</v>
      </c>
      <c r="BD54" s="62">
        <v>21</v>
      </c>
      <c r="BE54" s="62">
        <v>22</v>
      </c>
      <c r="BF54" s="62">
        <v>23</v>
      </c>
      <c r="BG54" s="62">
        <v>24</v>
      </c>
      <c r="BH54" s="62">
        <v>25</v>
      </c>
      <c r="BI54" s="62">
        <v>26</v>
      </c>
      <c r="BJ54" s="62">
        <v>27</v>
      </c>
      <c r="BK54" s="62">
        <v>28</v>
      </c>
      <c r="BL54" s="62">
        <v>29</v>
      </c>
      <c r="BM54" s="63">
        <v>30</v>
      </c>
      <c r="BN54" s="7"/>
      <c r="BO54" s="61">
        <v>1</v>
      </c>
      <c r="BP54" s="62">
        <v>2</v>
      </c>
      <c r="BQ54" s="62">
        <v>3</v>
      </c>
      <c r="BR54" s="62">
        <v>4</v>
      </c>
      <c r="BS54" s="62">
        <v>5</v>
      </c>
      <c r="BT54" s="62">
        <v>6</v>
      </c>
      <c r="BU54" s="62">
        <v>7</v>
      </c>
      <c r="BV54" s="62">
        <v>8</v>
      </c>
      <c r="BW54" s="62">
        <v>9</v>
      </c>
      <c r="BX54" s="62">
        <v>10</v>
      </c>
      <c r="BY54" s="62">
        <v>11</v>
      </c>
      <c r="BZ54" s="62">
        <v>12</v>
      </c>
      <c r="CA54" s="62">
        <v>13</v>
      </c>
      <c r="CB54" s="62">
        <v>14</v>
      </c>
      <c r="CC54" s="62">
        <v>15</v>
      </c>
      <c r="CD54" s="62">
        <v>16</v>
      </c>
      <c r="CE54" s="62">
        <v>17</v>
      </c>
      <c r="CF54" s="62">
        <v>18</v>
      </c>
      <c r="CG54" s="62">
        <v>19</v>
      </c>
      <c r="CH54" s="62">
        <v>20</v>
      </c>
      <c r="CI54" s="62">
        <v>21</v>
      </c>
      <c r="CJ54" s="62">
        <v>22</v>
      </c>
      <c r="CK54" s="62">
        <v>23</v>
      </c>
      <c r="CL54" s="62">
        <v>24</v>
      </c>
      <c r="CM54" s="62">
        <v>25</v>
      </c>
      <c r="CN54" s="62">
        <v>26</v>
      </c>
      <c r="CO54" s="62">
        <v>27</v>
      </c>
      <c r="CP54" s="62">
        <v>28</v>
      </c>
      <c r="CQ54" s="62">
        <v>29</v>
      </c>
      <c r="CR54" s="63">
        <v>30</v>
      </c>
    </row>
    <row r="55" spans="1:96" x14ac:dyDescent="0.25">
      <c r="B55" s="38">
        <v>2.375</v>
      </c>
      <c r="C55" s="2">
        <f t="shared" si="100"/>
        <v>6929.0625</v>
      </c>
      <c r="AI55" s="52"/>
      <c r="AJ55" s="53">
        <f>IF($D7="", "", AJ7-AJ31)</f>
        <v>2690.6735402037539</v>
      </c>
      <c r="AK55" s="53">
        <f t="shared" ref="AK55:BM55" si="115">IF($D7="", "", AK7-AK31)</f>
        <v>2066.3470804075077</v>
      </c>
      <c r="AL55" s="53">
        <f t="shared" si="115"/>
        <v>1442.0206206112616</v>
      </c>
      <c r="AM55" s="53">
        <f t="shared" si="115"/>
        <v>817.69416081501549</v>
      </c>
      <c r="AN55" s="53">
        <f t="shared" si="115"/>
        <v>193.36770101876937</v>
      </c>
      <c r="AO55" s="53">
        <f t="shared" si="115"/>
        <v>-430.95875877747676</v>
      </c>
      <c r="AP55" s="53">
        <f t="shared" si="115"/>
        <v>-1055.2852185737229</v>
      </c>
      <c r="AQ55" s="53">
        <f t="shared" si="115"/>
        <v>-1679.611678369969</v>
      </c>
      <c r="AR55" s="53">
        <f t="shared" si="115"/>
        <v>-2303.9381381662151</v>
      </c>
      <c r="AS55" s="53">
        <f t="shared" si="115"/>
        <v>-2928.2645979624613</v>
      </c>
      <c r="AT55" s="53">
        <f t="shared" si="115"/>
        <v>-3552.5910577587074</v>
      </c>
      <c r="AU55" s="53">
        <f t="shared" si="115"/>
        <v>-4176.9175175549535</v>
      </c>
      <c r="AV55" s="53">
        <f t="shared" si="115"/>
        <v>-4801.2439773511996</v>
      </c>
      <c r="AW55" s="53">
        <f t="shared" si="115"/>
        <v>-5425.5704371474458</v>
      </c>
      <c r="AX55" s="53">
        <f t="shared" si="115"/>
        <v>-6049.8968969436919</v>
      </c>
      <c r="AY55" s="53">
        <f t="shared" si="115"/>
        <v>-6674.223356739938</v>
      </c>
      <c r="AZ55" s="53">
        <f t="shared" si="115"/>
        <v>-7298.5498165361842</v>
      </c>
      <c r="BA55" s="53">
        <f t="shared" si="115"/>
        <v>-7922.8762763324303</v>
      </c>
      <c r="BB55" s="53">
        <f t="shared" si="115"/>
        <v>-8547.2027361286764</v>
      </c>
      <c r="BC55" s="53">
        <f t="shared" si="115"/>
        <v>-9171.5291959249225</v>
      </c>
      <c r="BD55" s="53">
        <f t="shared" si="115"/>
        <v>-9795.8556557211668</v>
      </c>
      <c r="BE55" s="53">
        <f t="shared" si="115"/>
        <v>-10420.182115517415</v>
      </c>
      <c r="BF55" s="53">
        <f t="shared" si="115"/>
        <v>-11044.508575313663</v>
      </c>
      <c r="BG55" s="53">
        <f t="shared" si="115"/>
        <v>-11668.835035109907</v>
      </c>
      <c r="BH55" s="53">
        <f t="shared" si="115"/>
        <v>-12293.161494906151</v>
      </c>
      <c r="BI55" s="53">
        <f t="shared" si="115"/>
        <v>-12917.487954702399</v>
      </c>
      <c r="BJ55" s="53">
        <f t="shared" si="115"/>
        <v>-13541.814414498647</v>
      </c>
      <c r="BK55" s="53">
        <f t="shared" si="115"/>
        <v>-14166.140874294892</v>
      </c>
      <c r="BL55" s="53">
        <f t="shared" si="115"/>
        <v>-14790.467334091136</v>
      </c>
      <c r="BM55" s="54">
        <f t="shared" si="115"/>
        <v>-15414.793793887384</v>
      </c>
      <c r="BN55" s="7"/>
      <c r="BO55" s="52">
        <f>IF($D7="", "", $B$10-BO7)</f>
        <v>80880.879871195182</v>
      </c>
      <c r="BP55" s="53">
        <f t="shared" ref="BP55:CR55" si="116">IF($D7="", "", $B$10-BP7)</f>
        <v>86963.338637235283</v>
      </c>
      <c r="BQ55" s="53">
        <f t="shared" si="116"/>
        <v>93254.285817059106</v>
      </c>
      <c r="BR55" s="53">
        <f t="shared" si="116"/>
        <v>99760.867767157324</v>
      </c>
      <c r="BS55" s="53">
        <f t="shared" si="116"/>
        <v>106490.47579965228</v>
      </c>
      <c r="BT55" s="53">
        <f t="shared" si="116"/>
        <v>113450.75457864121</v>
      </c>
      <c r="BU55" s="53">
        <f t="shared" si="116"/>
        <v>120649.61080434063</v>
      </c>
      <c r="BV55" s="53">
        <f t="shared" si="116"/>
        <v>128095.22219489751</v>
      </c>
      <c r="BW55" s="53">
        <f t="shared" si="116"/>
        <v>135796.04677606971</v>
      </c>
      <c r="BX55" s="53">
        <f t="shared" si="116"/>
        <v>143760.83248932869</v>
      </c>
      <c r="BY55" s="53">
        <f t="shared" si="116"/>
        <v>151998.62712929936</v>
      </c>
      <c r="BZ55" s="53">
        <f t="shared" si="116"/>
        <v>160518.78862182522</v>
      </c>
      <c r="CA55" s="53">
        <f t="shared" si="116"/>
        <v>169330.9956543349</v>
      </c>
      <c r="CB55" s="53">
        <f t="shared" si="116"/>
        <v>178445.25867058587</v>
      </c>
      <c r="CC55" s="53">
        <f t="shared" si="116"/>
        <v>187871.9312422743</v>
      </c>
      <c r="CD55" s="53">
        <f t="shared" si="116"/>
        <v>197621.72183043053</v>
      </c>
      <c r="CE55" s="53">
        <f t="shared" si="116"/>
        <v>207705.70594995882</v>
      </c>
      <c r="CF55" s="53">
        <f t="shared" si="116"/>
        <v>218135.33875114177</v>
      </c>
      <c r="CG55" s="53">
        <f t="shared" si="116"/>
        <v>228922.4680324005</v>
      </c>
      <c r="CH55" s="53">
        <f t="shared" si="116"/>
        <v>240079.34769909311</v>
      </c>
      <c r="CI55" s="53">
        <f t="shared" si="116"/>
        <v>251618.6516836409</v>
      </c>
      <c r="CJ55" s="53">
        <f t="shared" si="116"/>
        <v>263553.4883427936</v>
      </c>
      <c r="CK55" s="53">
        <f t="shared" si="116"/>
        <v>275897.41534839093</v>
      </c>
      <c r="CL55" s="53">
        <f t="shared" si="116"/>
        <v>288664.45508853369</v>
      </c>
      <c r="CM55" s="53">
        <f t="shared" si="116"/>
        <v>301869.11059666111</v>
      </c>
      <c r="CN55" s="53">
        <f t="shared" si="116"/>
        <v>315526.38202662935</v>
      </c>
      <c r="CO55" s="53">
        <f t="shared" si="116"/>
        <v>329651.78369250579</v>
      </c>
      <c r="CP55" s="53">
        <f t="shared" si="116"/>
        <v>344261.36169243621</v>
      </c>
      <c r="CQ55" s="53">
        <f t="shared" si="116"/>
        <v>359371.71213660593</v>
      </c>
      <c r="CR55" s="54">
        <f t="shared" si="116"/>
        <v>375000.00000000006</v>
      </c>
    </row>
    <row r="56" spans="1:96" x14ac:dyDescent="0.25">
      <c r="B56" s="38">
        <v>3</v>
      </c>
      <c r="C56" s="2">
        <f t="shared" si="100"/>
        <v>8752.5</v>
      </c>
      <c r="AI56" s="52"/>
      <c r="AJ56" s="53">
        <f t="shared" ref="AJ56:AJ75" si="117">IF($D8="", "", AJ8-AJ32)</f>
        <v>1463.92922495517</v>
      </c>
      <c r="AK56" s="53">
        <f t="shared" ref="AK56:BM56" si="118">IF($D8="", "", AK8-AK32)</f>
        <v>1016.8584499103399</v>
      </c>
      <c r="AL56" s="53">
        <f t="shared" si="118"/>
        <v>569.78767486550987</v>
      </c>
      <c r="AM56" s="53">
        <f t="shared" si="118"/>
        <v>122.71689982067983</v>
      </c>
      <c r="AN56" s="53">
        <f t="shared" si="118"/>
        <v>-324.35387522415022</v>
      </c>
      <c r="AO56" s="53">
        <f t="shared" si="118"/>
        <v>-771.42465026898026</v>
      </c>
      <c r="AP56" s="53">
        <f t="shared" si="118"/>
        <v>-1218.4954253138103</v>
      </c>
      <c r="AQ56" s="53">
        <f t="shared" si="118"/>
        <v>-1665.5662003586403</v>
      </c>
      <c r="AR56" s="53">
        <f t="shared" si="118"/>
        <v>-2112.6369754034704</v>
      </c>
      <c r="AS56" s="53">
        <f t="shared" si="118"/>
        <v>-2559.7077504483004</v>
      </c>
      <c r="AT56" s="53">
        <f t="shared" si="118"/>
        <v>-3006.7785254931305</v>
      </c>
      <c r="AU56" s="53">
        <f t="shared" si="118"/>
        <v>-3453.8493005379605</v>
      </c>
      <c r="AV56" s="53">
        <f t="shared" si="118"/>
        <v>-3900.9200755827906</v>
      </c>
      <c r="AW56" s="53">
        <f t="shared" si="118"/>
        <v>-4347.9908506276206</v>
      </c>
      <c r="AX56" s="53">
        <f t="shared" si="118"/>
        <v>-4795.0616256724506</v>
      </c>
      <c r="AY56" s="53">
        <f t="shared" si="118"/>
        <v>-5242.1324007172807</v>
      </c>
      <c r="AZ56" s="53">
        <f t="shared" si="118"/>
        <v>-5689.2031757621116</v>
      </c>
      <c r="BA56" s="53">
        <f t="shared" si="118"/>
        <v>-6136.2739508069408</v>
      </c>
      <c r="BB56" s="53">
        <f t="shared" si="118"/>
        <v>-6583.3447258517699</v>
      </c>
      <c r="BC56" s="53">
        <f t="shared" si="118"/>
        <v>-7030.4155008966009</v>
      </c>
      <c r="BD56" s="53">
        <f t="shared" si="118"/>
        <v>-7477.4862759414318</v>
      </c>
      <c r="BE56" s="53">
        <f t="shared" si="118"/>
        <v>-7924.5570509862609</v>
      </c>
      <c r="BF56" s="53">
        <f t="shared" si="118"/>
        <v>-8371.6278260310901</v>
      </c>
      <c r="BG56" s="53">
        <f t="shared" si="118"/>
        <v>-8818.698601075921</v>
      </c>
      <c r="BH56" s="53">
        <f t="shared" si="118"/>
        <v>-9265.769376120752</v>
      </c>
      <c r="BI56" s="53">
        <f t="shared" si="118"/>
        <v>-9712.8401511655811</v>
      </c>
      <c r="BJ56" s="53">
        <f t="shared" si="118"/>
        <v>-10159.91092621041</v>
      </c>
      <c r="BK56" s="53">
        <f t="shared" si="118"/>
        <v>-10606.981701255241</v>
      </c>
      <c r="BL56" s="53">
        <f t="shared" si="118"/>
        <v>-11054.052476300072</v>
      </c>
      <c r="BM56" s="54">
        <f t="shared" si="118"/>
        <v>-11501.123251344901</v>
      </c>
      <c r="BN56" s="7"/>
      <c r="BO56" s="52">
        <f t="shared" ref="BO56:BO75" si="119">IF($D8="", "", $B$10-BO8)</f>
        <v>81006.373124006204</v>
      </c>
      <c r="BP56" s="53">
        <f t="shared" ref="BP56:CR56" si="120">IF($D8="", "", $B$10-BP8)</f>
        <v>87210.887558752438</v>
      </c>
      <c r="BQ56" s="53">
        <f t="shared" si="120"/>
        <v>93620.079691208317</v>
      </c>
      <c r="BR56" s="53">
        <f t="shared" si="120"/>
        <v>100240.70153402205</v>
      </c>
      <c r="BS56" s="53">
        <f t="shared" si="120"/>
        <v>107079.72783869086</v>
      </c>
      <c r="BT56" s="53">
        <f t="shared" si="120"/>
        <v>114144.36344338418</v>
      </c>
      <c r="BU56" s="53">
        <f t="shared" si="120"/>
        <v>121442.05086316046</v>
      </c>
      <c r="BV56" s="53">
        <f t="shared" si="120"/>
        <v>128980.47813057405</v>
      </c>
      <c r="BW56" s="53">
        <f t="shared" si="120"/>
        <v>136767.58689493194</v>
      </c>
      <c r="BX56" s="53">
        <f t="shared" si="120"/>
        <v>144811.5807887332</v>
      </c>
      <c r="BY56" s="53">
        <f t="shared" si="120"/>
        <v>153120.93407010444</v>
      </c>
      <c r="BZ56" s="53">
        <f t="shared" si="120"/>
        <v>161704.40055033655</v>
      </c>
      <c r="CA56" s="53">
        <f t="shared" si="120"/>
        <v>170571.02281592763</v>
      </c>
      <c r="CB56" s="53">
        <f t="shared" si="120"/>
        <v>179730.14175484719</v>
      </c>
      <c r="CC56" s="53">
        <f t="shared" si="120"/>
        <v>189191.40639705787</v>
      </c>
      <c r="CD56" s="53">
        <f t="shared" si="120"/>
        <v>198964.78407966124</v>
      </c>
      <c r="CE56" s="53">
        <f t="shared" si="120"/>
        <v>209060.57094737649</v>
      </c>
      <c r="CF56" s="53">
        <f t="shared" si="120"/>
        <v>219489.4027994147</v>
      </c>
      <c r="CG56" s="53">
        <f t="shared" si="120"/>
        <v>230262.26629417436</v>
      </c>
      <c r="CH56" s="53">
        <f t="shared" si="120"/>
        <v>241390.51052356485</v>
      </c>
      <c r="CI56" s="53">
        <f t="shared" si="120"/>
        <v>252885.85896914775</v>
      </c>
      <c r="CJ56" s="53">
        <f t="shared" si="120"/>
        <v>264760.42185269448</v>
      </c>
      <c r="CK56" s="53">
        <f t="shared" si="120"/>
        <v>277026.70889417082</v>
      </c>
      <c r="CL56" s="53">
        <f t="shared" si="120"/>
        <v>289697.64249058691</v>
      </c>
      <c r="CM56" s="53">
        <f t="shared" si="120"/>
        <v>302786.5713295996</v>
      </c>
      <c r="CN56" s="53">
        <f t="shared" si="120"/>
        <v>316307.28445220599</v>
      </c>
      <c r="CO56" s="53">
        <f t="shared" si="120"/>
        <v>330274.02577934507</v>
      </c>
      <c r="CP56" s="53">
        <f t="shared" si="120"/>
        <v>344701.50911771</v>
      </c>
      <c r="CQ56" s="53">
        <f t="shared" si="120"/>
        <v>359604.93366057973</v>
      </c>
      <c r="CR56" s="54">
        <f t="shared" si="120"/>
        <v>375000</v>
      </c>
    </row>
    <row r="57" spans="1:96" x14ac:dyDescent="0.25">
      <c r="A57" s="103"/>
      <c r="B57" s="38">
        <v>3.75</v>
      </c>
      <c r="C57" s="2">
        <f t="shared" si="100"/>
        <v>10940.625</v>
      </c>
      <c r="V57" s="27"/>
      <c r="AI57" s="52"/>
      <c r="AJ57" s="53">
        <f t="shared" si="117"/>
        <v>985.05520691582205</v>
      </c>
      <c r="AK57" s="53">
        <f t="shared" ref="AK57:BM57" si="121">IF($D9="", "", AK9-AK33)</f>
        <v>749.11041383164411</v>
      </c>
      <c r="AL57" s="53">
        <f t="shared" si="121"/>
        <v>513.16562074746616</v>
      </c>
      <c r="AM57" s="53">
        <f t="shared" si="121"/>
        <v>277.22082766328822</v>
      </c>
      <c r="AN57" s="53">
        <f t="shared" si="121"/>
        <v>41.276034579110274</v>
      </c>
      <c r="AO57" s="53">
        <f t="shared" si="121"/>
        <v>-194.66875850506767</v>
      </c>
      <c r="AP57" s="53">
        <f t="shared" si="121"/>
        <v>-430.61355158924562</v>
      </c>
      <c r="AQ57" s="53">
        <f t="shared" si="121"/>
        <v>-666.55834467342356</v>
      </c>
      <c r="AR57" s="53">
        <f t="shared" si="121"/>
        <v>-902.50313775760151</v>
      </c>
      <c r="AS57" s="53">
        <f t="shared" si="121"/>
        <v>-1138.4479308417795</v>
      </c>
      <c r="AT57" s="53">
        <f t="shared" si="121"/>
        <v>-1374.3927239259574</v>
      </c>
      <c r="AU57" s="53">
        <f t="shared" si="121"/>
        <v>-1610.3375170101353</v>
      </c>
      <c r="AV57" s="53">
        <f t="shared" si="121"/>
        <v>-1846.2823100943133</v>
      </c>
      <c r="AW57" s="53">
        <f t="shared" si="121"/>
        <v>-2082.2271031784912</v>
      </c>
      <c r="AX57" s="53">
        <f t="shared" si="121"/>
        <v>-2318.1718962626692</v>
      </c>
      <c r="AY57" s="53">
        <f t="shared" si="121"/>
        <v>-2554.1166893468471</v>
      </c>
      <c r="AZ57" s="53">
        <f t="shared" si="121"/>
        <v>-2790.0614824310251</v>
      </c>
      <c r="BA57" s="53">
        <f t="shared" si="121"/>
        <v>-3026.006275515203</v>
      </c>
      <c r="BB57" s="53">
        <f t="shared" si="121"/>
        <v>-3261.951068599381</v>
      </c>
      <c r="BC57" s="53">
        <f t="shared" si="121"/>
        <v>-3497.8958616835589</v>
      </c>
      <c r="BD57" s="53">
        <f t="shared" si="121"/>
        <v>-3733.8406547677369</v>
      </c>
      <c r="BE57" s="53">
        <f t="shared" si="121"/>
        <v>-3969.7854478519148</v>
      </c>
      <c r="BF57" s="53">
        <f t="shared" si="121"/>
        <v>-4205.7302409360927</v>
      </c>
      <c r="BG57" s="53">
        <f t="shared" si="121"/>
        <v>-4441.6750340202707</v>
      </c>
      <c r="BH57" s="53">
        <f t="shared" si="121"/>
        <v>-4677.6198271044486</v>
      </c>
      <c r="BI57" s="53">
        <f t="shared" si="121"/>
        <v>-4913.5646201886266</v>
      </c>
      <c r="BJ57" s="53">
        <f t="shared" si="121"/>
        <v>-5149.5094132728045</v>
      </c>
      <c r="BK57" s="53">
        <f t="shared" si="121"/>
        <v>-5385.4542063569825</v>
      </c>
      <c r="BL57" s="53">
        <f t="shared" si="121"/>
        <v>-5621.3989994411595</v>
      </c>
      <c r="BM57" s="54">
        <f t="shared" si="121"/>
        <v>-5857.3437925253384</v>
      </c>
      <c r="BN57" s="7"/>
      <c r="BO57" s="52">
        <f t="shared" si="119"/>
        <v>81133.876206736721</v>
      </c>
      <c r="BP57" s="53">
        <f t="shared" ref="BP57:CR57" si="122">IF($D9="", "", $B$10-BP9)</f>
        <v>87462.20548603253</v>
      </c>
      <c r="BQ57" s="53">
        <f t="shared" si="122"/>
        <v>93991.152291840059</v>
      </c>
      <c r="BR57" s="53">
        <f t="shared" si="122"/>
        <v>100727.07650054491</v>
      </c>
      <c r="BS57" s="53">
        <f t="shared" si="122"/>
        <v>107676.53960614972</v>
      </c>
      <c r="BT57" s="53">
        <f t="shared" si="122"/>
        <v>114846.31111185503</v>
      </c>
      <c r="BU57" s="53">
        <f t="shared" si="122"/>
        <v>122243.37512426265</v>
      </c>
      <c r="BV57" s="53">
        <f t="shared" si="122"/>
        <v>129874.9371566253</v>
      </c>
      <c r="BW57" s="53">
        <f t="shared" si="122"/>
        <v>137748.43114776924</v>
      </c>
      <c r="BX57" s="53">
        <f t="shared" si="122"/>
        <v>145871.52670352772</v>
      </c>
      <c r="BY57" s="53">
        <f t="shared" si="122"/>
        <v>154252.13656773826</v>
      </c>
      <c r="BZ57" s="53">
        <f t="shared" si="122"/>
        <v>162898.42433008185</v>
      </c>
      <c r="CA57" s="53">
        <f t="shared" si="122"/>
        <v>171818.81237827265</v>
      </c>
      <c r="CB57" s="53">
        <f t="shared" si="122"/>
        <v>181021.9901023432</v>
      </c>
      <c r="CC57" s="53">
        <f t="shared" si="122"/>
        <v>190516.92235901864</v>
      </c>
      <c r="CD57" s="53">
        <f t="shared" si="122"/>
        <v>200312.85820442371</v>
      </c>
      <c r="CE57" s="53">
        <f t="shared" si="122"/>
        <v>210419.33990362971</v>
      </c>
      <c r="CF57" s="53">
        <f t="shared" si="122"/>
        <v>220846.21222581796</v>
      </c>
      <c r="CG57" s="53">
        <f t="shared" si="122"/>
        <v>231603.63203411366</v>
      </c>
      <c r="CH57" s="53">
        <f t="shared" si="122"/>
        <v>242702.0781794315</v>
      </c>
      <c r="CI57" s="53">
        <f t="shared" si="122"/>
        <v>254152.36170797169</v>
      </c>
      <c r="CJ57" s="53">
        <f t="shared" si="122"/>
        <v>265965.63639230863</v>
      </c>
      <c r="CK57" s="53">
        <f t="shared" si="122"/>
        <v>278153.40959633043</v>
      </c>
      <c r="CL57" s="53">
        <f t="shared" si="122"/>
        <v>290727.5534846143</v>
      </c>
      <c r="CM57" s="53">
        <f t="shared" si="122"/>
        <v>303700.31658715475</v>
      </c>
      <c r="CN57" s="53">
        <f t="shared" si="122"/>
        <v>317084.33573071193</v>
      </c>
      <c r="CO57" s="53">
        <f t="shared" si="122"/>
        <v>330892.64834840153</v>
      </c>
      <c r="CP57" s="53">
        <f t="shared" si="122"/>
        <v>345138.70517951634</v>
      </c>
      <c r="CQ57" s="53">
        <f t="shared" si="122"/>
        <v>359836.38337195228</v>
      </c>
      <c r="CR57" s="54">
        <f t="shared" si="122"/>
        <v>375000</v>
      </c>
    </row>
    <row r="58" spans="1:96" x14ac:dyDescent="0.25">
      <c r="A58" s="103"/>
      <c r="B58" s="38">
        <v>4.75</v>
      </c>
      <c r="C58" s="2">
        <f t="shared" si="100"/>
        <v>13858.125</v>
      </c>
      <c r="AI58" s="52"/>
      <c r="AJ58" s="53">
        <f t="shared" si="117"/>
        <v>248.79056681828752</v>
      </c>
      <c r="AK58" s="53">
        <f t="shared" ref="AK58:BM58" si="123">IF($D10="", "", AK10-AK34)</f>
        <v>209.58113363657503</v>
      </c>
      <c r="AL58" s="53">
        <f t="shared" si="123"/>
        <v>170.37170045486255</v>
      </c>
      <c r="AM58" s="53">
        <f t="shared" si="123"/>
        <v>131.16226727315006</v>
      </c>
      <c r="AN58" s="53">
        <f t="shared" si="123"/>
        <v>91.95283409143758</v>
      </c>
      <c r="AO58" s="53">
        <f t="shared" si="123"/>
        <v>52.743400909725096</v>
      </c>
      <c r="AP58" s="53">
        <f t="shared" si="123"/>
        <v>13.533967728012612</v>
      </c>
      <c r="AQ58" s="53">
        <f t="shared" si="123"/>
        <v>-25.675465453699871</v>
      </c>
      <c r="AR58" s="53">
        <f t="shared" si="123"/>
        <v>-64.884898635412355</v>
      </c>
      <c r="AS58" s="53">
        <f t="shared" si="123"/>
        <v>-104.09433181712484</v>
      </c>
      <c r="AT58" s="53">
        <f t="shared" si="123"/>
        <v>-143.30376499883732</v>
      </c>
      <c r="AU58" s="53">
        <f t="shared" si="123"/>
        <v>-182.51319818054981</v>
      </c>
      <c r="AV58" s="53">
        <f t="shared" si="123"/>
        <v>-221.72263136226229</v>
      </c>
      <c r="AW58" s="53">
        <f t="shared" si="123"/>
        <v>-260.93206454397478</v>
      </c>
      <c r="AX58" s="53">
        <f t="shared" si="123"/>
        <v>-300.14149772568726</v>
      </c>
      <c r="AY58" s="53">
        <f t="shared" si="123"/>
        <v>-339.35093090739974</v>
      </c>
      <c r="AZ58" s="53">
        <f t="shared" si="123"/>
        <v>-378.56036408911223</v>
      </c>
      <c r="BA58" s="53">
        <f t="shared" si="123"/>
        <v>-417.76979727082471</v>
      </c>
      <c r="BB58" s="53">
        <f t="shared" si="123"/>
        <v>-456.97923045253719</v>
      </c>
      <c r="BC58" s="53">
        <f t="shared" si="123"/>
        <v>-496.18866363424968</v>
      </c>
      <c r="BD58" s="53">
        <f t="shared" si="123"/>
        <v>-535.39809681596216</v>
      </c>
      <c r="BE58" s="53">
        <f t="shared" si="123"/>
        <v>-574.60752999767465</v>
      </c>
      <c r="BF58" s="53">
        <f t="shared" si="123"/>
        <v>-613.81696317938713</v>
      </c>
      <c r="BG58" s="53">
        <f t="shared" si="123"/>
        <v>-653.02639636109961</v>
      </c>
      <c r="BH58" s="53">
        <f t="shared" si="123"/>
        <v>-692.2358295428121</v>
      </c>
      <c r="BI58" s="53">
        <f t="shared" si="123"/>
        <v>-731.44526272452458</v>
      </c>
      <c r="BJ58" s="53">
        <f t="shared" si="123"/>
        <v>-770.65469590623707</v>
      </c>
      <c r="BK58" s="53">
        <f t="shared" si="123"/>
        <v>-809.86412908794955</v>
      </c>
      <c r="BL58" s="53">
        <f t="shared" si="123"/>
        <v>-849.07356226966203</v>
      </c>
      <c r="BM58" s="54">
        <f t="shared" si="123"/>
        <v>-888.28299545137452</v>
      </c>
      <c r="BN58" s="7"/>
      <c r="BO58" s="52">
        <f t="shared" si="119"/>
        <v>81263.401075318805</v>
      </c>
      <c r="BP58" s="53">
        <f t="shared" ref="BP58:CR58" si="124">IF($D10="", "", $B$10-BP10)</f>
        <v>87717.309487876541</v>
      </c>
      <c r="BQ58" s="53">
        <f t="shared" si="124"/>
        <v>94367.519700634351</v>
      </c>
      <c r="BR58" s="53">
        <f t="shared" si="124"/>
        <v>101220.00242068921</v>
      </c>
      <c r="BS58" s="53">
        <f t="shared" si="124"/>
        <v>108280.90995990776</v>
      </c>
      <c r="BT58" s="53">
        <f t="shared" si="124"/>
        <v>115556.58175860945</v>
      </c>
      <c r="BU58" s="53">
        <f t="shared" si="124"/>
        <v>123053.5500772573</v>
      </c>
      <c r="BV58" s="53">
        <f t="shared" si="124"/>
        <v>130778.54586126705</v>
      </c>
      <c r="BW58" s="53">
        <f t="shared" si="124"/>
        <v>138738.50478420025</v>
      </c>
      <c r="BX58" s="53">
        <f t="shared" si="124"/>
        <v>146940.57347476669</v>
      </c>
      <c r="BY58" s="53">
        <f t="shared" si="124"/>
        <v>155392.11593322703</v>
      </c>
      <c r="BZ58" s="53">
        <f t="shared" si="124"/>
        <v>164100.72014295659</v>
      </c>
      <c r="CA58" s="53">
        <f t="shared" si="124"/>
        <v>173074.20488310605</v>
      </c>
      <c r="CB58" s="53">
        <f t="shared" si="124"/>
        <v>182320.62674847594</v>
      </c>
      <c r="CC58" s="53">
        <f t="shared" si="124"/>
        <v>191848.287382907</v>
      </c>
      <c r="CD58" s="53">
        <f t="shared" si="124"/>
        <v>201665.74093268142</v>
      </c>
      <c r="CE58" s="53">
        <f t="shared" si="124"/>
        <v>211781.8017266262</v>
      </c>
      <c r="CF58" s="53">
        <f t="shared" si="124"/>
        <v>222205.55218981399</v>
      </c>
      <c r="CG58" s="53">
        <f t="shared" si="124"/>
        <v>232946.35099796727</v>
      </c>
      <c r="CH58" s="53">
        <f t="shared" si="124"/>
        <v>244013.84147988592</v>
      </c>
      <c r="CI58" s="53">
        <f t="shared" si="124"/>
        <v>255417.96027544333</v>
      </c>
      <c r="CJ58" s="53">
        <f t="shared" si="124"/>
        <v>267168.94625692291</v>
      </c>
      <c r="CK58" s="53">
        <f t="shared" si="124"/>
        <v>279277.34972170636</v>
      </c>
      <c r="CL58" s="53">
        <f t="shared" si="124"/>
        <v>291754.0418645661</v>
      </c>
      <c r="CM58" s="53">
        <f t="shared" si="124"/>
        <v>304610.22453806613</v>
      </c>
      <c r="CN58" s="53">
        <f t="shared" si="124"/>
        <v>317857.44030983548</v>
      </c>
      <c r="CO58" s="53">
        <f t="shared" si="124"/>
        <v>331507.58282574301</v>
      </c>
      <c r="CP58" s="53">
        <f t="shared" si="124"/>
        <v>345572.90748827759</v>
      </c>
      <c r="CQ58" s="53">
        <f t="shared" si="124"/>
        <v>360066.04245972232</v>
      </c>
      <c r="CR58" s="54">
        <f t="shared" si="124"/>
        <v>375000</v>
      </c>
    </row>
    <row r="59" spans="1:96" x14ac:dyDescent="0.25">
      <c r="B59" s="38">
        <v>5.625</v>
      </c>
      <c r="C59" s="2">
        <f t="shared" si="100"/>
        <v>16410.9375</v>
      </c>
      <c r="AI59" s="52"/>
      <c r="AJ59" s="53">
        <f t="shared" si="117"/>
        <v>-874.08038608046718</v>
      </c>
      <c r="AK59" s="53">
        <f t="shared" ref="AK59:BM59" si="125">IF($D11="", "", AK11-AK35)</f>
        <v>-737.16077216093436</v>
      </c>
      <c r="AL59" s="53">
        <f t="shared" si="125"/>
        <v>-600.24115824140154</v>
      </c>
      <c r="AM59" s="53">
        <f t="shared" si="125"/>
        <v>-463.32154432186871</v>
      </c>
      <c r="AN59" s="53">
        <f t="shared" si="125"/>
        <v>-326.40193040233589</v>
      </c>
      <c r="AO59" s="53">
        <f t="shared" si="125"/>
        <v>-189.48231648280307</v>
      </c>
      <c r="AP59" s="53">
        <f t="shared" si="125"/>
        <v>-52.56270256327025</v>
      </c>
      <c r="AQ59" s="53">
        <f t="shared" si="125"/>
        <v>84.356911356262572</v>
      </c>
      <c r="AR59" s="53">
        <f t="shared" si="125"/>
        <v>221.27652527579539</v>
      </c>
      <c r="AS59" s="53">
        <f t="shared" si="125"/>
        <v>358.19613919532821</v>
      </c>
      <c r="AT59" s="53">
        <f t="shared" si="125"/>
        <v>495.11575311486104</v>
      </c>
      <c r="AU59" s="53">
        <f t="shared" si="125"/>
        <v>632.03536703439386</v>
      </c>
      <c r="AV59" s="53">
        <f t="shared" si="125"/>
        <v>768.95498095392668</v>
      </c>
      <c r="AW59" s="53">
        <f t="shared" si="125"/>
        <v>905.8745948734595</v>
      </c>
      <c r="AX59" s="53">
        <f t="shared" si="125"/>
        <v>1042.7942087929923</v>
      </c>
      <c r="AY59" s="53">
        <f t="shared" si="125"/>
        <v>1179.7138227125251</v>
      </c>
      <c r="AZ59" s="53">
        <f t="shared" si="125"/>
        <v>1316.633436632058</v>
      </c>
      <c r="BA59" s="53">
        <f t="shared" si="125"/>
        <v>1453.5530505515908</v>
      </c>
      <c r="BB59" s="53">
        <f t="shared" si="125"/>
        <v>1590.4726644711236</v>
      </c>
      <c r="BC59" s="53">
        <f t="shared" si="125"/>
        <v>1727.3922783906564</v>
      </c>
      <c r="BD59" s="53">
        <f t="shared" si="125"/>
        <v>1864.3118923101893</v>
      </c>
      <c r="BE59" s="53">
        <f t="shared" si="125"/>
        <v>2001.2315062297221</v>
      </c>
      <c r="BF59" s="53">
        <f t="shared" si="125"/>
        <v>2138.1511201492549</v>
      </c>
      <c r="BG59" s="53">
        <f t="shared" si="125"/>
        <v>2275.0707340687877</v>
      </c>
      <c r="BH59" s="53">
        <f t="shared" si="125"/>
        <v>2411.9903479883205</v>
      </c>
      <c r="BI59" s="53">
        <f t="shared" si="125"/>
        <v>2548.9099619078534</v>
      </c>
      <c r="BJ59" s="53">
        <f t="shared" si="125"/>
        <v>2685.8295758273862</v>
      </c>
      <c r="BK59" s="53">
        <f t="shared" si="125"/>
        <v>2822.749189746919</v>
      </c>
      <c r="BL59" s="53">
        <f t="shared" si="125"/>
        <v>2959.6688036664518</v>
      </c>
      <c r="BM59" s="54">
        <f t="shared" si="125"/>
        <v>3096.5884175859846</v>
      </c>
      <c r="BN59" s="7"/>
      <c r="BO59" s="52">
        <f t="shared" si="119"/>
        <v>81394.959186880616</v>
      </c>
      <c r="BP59" s="53">
        <f t="shared" ref="BP59:CR59" si="126">IF($D11="", "", $B$10-BP11)</f>
        <v>87976.21557648835</v>
      </c>
      <c r="BQ59" s="53">
        <f t="shared" si="126"/>
        <v>94749.196357133624</v>
      </c>
      <c r="BR59" s="53">
        <f t="shared" si="126"/>
        <v>101719.48682134139</v>
      </c>
      <c r="BS59" s="53">
        <f t="shared" si="126"/>
        <v>108892.83497172518</v>
      </c>
      <c r="BT59" s="53">
        <f t="shared" si="126"/>
        <v>116275.1562610378</v>
      </c>
      <c r="BU59" s="53">
        <f t="shared" si="126"/>
        <v>123872.53847030964</v>
      </c>
      <c r="BV59" s="53">
        <f t="shared" si="126"/>
        <v>131691.24672909558</v>
      </c>
      <c r="BW59" s="53">
        <f t="shared" si="126"/>
        <v>139737.72868197173</v>
      </c>
      <c r="BX59" s="53">
        <f t="shared" si="126"/>
        <v>148018.61980554136</v>
      </c>
      <c r="BY59" s="53">
        <f t="shared" si="126"/>
        <v>156540.74888033568</v>
      </c>
      <c r="BZ59" s="53">
        <f t="shared" si="126"/>
        <v>165311.14362212151</v>
      </c>
      <c r="CA59" s="53">
        <f t="shared" si="126"/>
        <v>174337.03647725878</v>
      </c>
      <c r="CB59" s="53">
        <f t="shared" si="126"/>
        <v>183625.87058688866</v>
      </c>
      <c r="CC59" s="53">
        <f t="shared" si="126"/>
        <v>193185.30592486888</v>
      </c>
      <c r="CD59" s="53">
        <f t="shared" si="126"/>
        <v>203023.22561451947</v>
      </c>
      <c r="CE59" s="53">
        <f t="shared" si="126"/>
        <v>213147.74242938648</v>
      </c>
      <c r="CF59" s="53">
        <f t="shared" si="126"/>
        <v>223567.20548338565</v>
      </c>
      <c r="CG59" s="53">
        <f t="shared" si="126"/>
        <v>234290.20711584215</v>
      </c>
      <c r="CH59" s="53">
        <f t="shared" si="126"/>
        <v>245325.58997710526</v>
      </c>
      <c r="CI59" s="53">
        <f t="shared" si="126"/>
        <v>256682.45432057919</v>
      </c>
      <c r="CJ59" s="53">
        <f t="shared" si="126"/>
        <v>268370.16550718574</v>
      </c>
      <c r="CK59" s="53">
        <f t="shared" si="126"/>
        <v>280398.36172844493</v>
      </c>
      <c r="CL59" s="53">
        <f t="shared" si="126"/>
        <v>292776.96195454453</v>
      </c>
      <c r="CM59" s="53">
        <f t="shared" si="126"/>
        <v>305516.17411395116</v>
      </c>
      <c r="CN59" s="53">
        <f t="shared" si="126"/>
        <v>318626.50351130893</v>
      </c>
      <c r="CO59" s="53">
        <f t="shared" si="126"/>
        <v>332118.76149056735</v>
      </c>
      <c r="CP59" s="53">
        <f t="shared" si="126"/>
        <v>346004.07435048348</v>
      </c>
      <c r="CQ59" s="53">
        <f t="shared" si="126"/>
        <v>360293.89251984708</v>
      </c>
      <c r="CR59" s="54">
        <f t="shared" si="126"/>
        <v>374999.99999999994</v>
      </c>
    </row>
    <row r="60" spans="1:96" x14ac:dyDescent="0.25">
      <c r="B60" s="38">
        <v>6.75</v>
      </c>
      <c r="C60" s="2">
        <f t="shared" si="100"/>
        <v>19693.125</v>
      </c>
      <c r="I60" s="34"/>
      <c r="AI60" s="52"/>
      <c r="AJ60" s="53">
        <f t="shared" si="117"/>
        <v>-2405.6307012938314</v>
      </c>
      <c r="AK60" s="53">
        <f t="shared" ref="AK60:BM60" si="127">IF($D12="", "", AK12-AK36)</f>
        <v>-2114.2614025876628</v>
      </c>
      <c r="AL60" s="53">
        <f t="shared" si="127"/>
        <v>-1822.8921038814942</v>
      </c>
      <c r="AM60" s="53">
        <f t="shared" si="127"/>
        <v>-1531.5228051753256</v>
      </c>
      <c r="AN60" s="53">
        <f t="shared" si="127"/>
        <v>-1240.153506469157</v>
      </c>
      <c r="AO60" s="53">
        <f t="shared" si="127"/>
        <v>-948.78420776298844</v>
      </c>
      <c r="AP60" s="53">
        <f t="shared" si="127"/>
        <v>-657.41490905681985</v>
      </c>
      <c r="AQ60" s="53">
        <f t="shared" si="127"/>
        <v>-366.04561035065126</v>
      </c>
      <c r="AR60" s="53">
        <f t="shared" si="127"/>
        <v>-74.676311644482666</v>
      </c>
      <c r="AS60" s="53">
        <f t="shared" si="127"/>
        <v>216.69298706168593</v>
      </c>
      <c r="AT60" s="53">
        <f t="shared" si="127"/>
        <v>508.06228576785452</v>
      </c>
      <c r="AU60" s="53">
        <f t="shared" si="127"/>
        <v>799.43158447402311</v>
      </c>
      <c r="AV60" s="53">
        <f t="shared" si="127"/>
        <v>1090.8008831801917</v>
      </c>
      <c r="AW60" s="53">
        <f t="shared" si="127"/>
        <v>1382.1701818863603</v>
      </c>
      <c r="AX60" s="53">
        <f t="shared" si="127"/>
        <v>1673.5394805925289</v>
      </c>
      <c r="AY60" s="53">
        <f t="shared" si="127"/>
        <v>1964.9087792986975</v>
      </c>
      <c r="AZ60" s="53">
        <f t="shared" si="127"/>
        <v>2256.2780780048661</v>
      </c>
      <c r="BA60" s="53">
        <f t="shared" si="127"/>
        <v>2547.6473767110347</v>
      </c>
      <c r="BB60" s="53">
        <f t="shared" si="127"/>
        <v>2839.0166754172033</v>
      </c>
      <c r="BC60" s="53">
        <f t="shared" si="127"/>
        <v>3130.3859741233719</v>
      </c>
      <c r="BD60" s="53">
        <f t="shared" si="127"/>
        <v>3421.7552728295395</v>
      </c>
      <c r="BE60" s="53">
        <f t="shared" si="127"/>
        <v>3713.124571535709</v>
      </c>
      <c r="BF60" s="53">
        <f t="shared" si="127"/>
        <v>4004.4938702418785</v>
      </c>
      <c r="BG60" s="53">
        <f t="shared" si="127"/>
        <v>4295.8631689480462</v>
      </c>
      <c r="BH60" s="53">
        <f t="shared" si="127"/>
        <v>4587.2324676542139</v>
      </c>
      <c r="BI60" s="53">
        <f t="shared" si="127"/>
        <v>4878.6017663603834</v>
      </c>
      <c r="BJ60" s="53">
        <f t="shared" si="127"/>
        <v>5169.9710650665529</v>
      </c>
      <c r="BK60" s="53">
        <f t="shared" si="127"/>
        <v>5461.3403637727206</v>
      </c>
      <c r="BL60" s="53">
        <f t="shared" si="127"/>
        <v>5752.7096624788883</v>
      </c>
      <c r="BM60" s="54">
        <f t="shared" si="127"/>
        <v>6044.0789611850578</v>
      </c>
      <c r="BO60" s="52">
        <f t="shared" si="119"/>
        <v>81528.561487460858</v>
      </c>
      <c r="BP60" s="53">
        <f t="shared" ref="BP60:CR60" si="128">IF($D12="", "", $B$10-BP12)</f>
        <v>88238.93868590577</v>
      </c>
      <c r="BQ60" s="53">
        <f t="shared" si="128"/>
        <v>95136.195031257812</v>
      </c>
      <c r="BR60" s="53">
        <f t="shared" si="128"/>
        <v>102225.53497246443</v>
      </c>
      <c r="BS60" s="53">
        <f t="shared" si="128"/>
        <v>109512.30789860879</v>
      </c>
      <c r="BT60" s="53">
        <f t="shared" si="128"/>
        <v>117002.01217538703</v>
      </c>
      <c r="BU60" s="53">
        <f t="shared" si="128"/>
        <v>124700.29929399933</v>
      </c>
      <c r="BV60" s="53">
        <f t="shared" si="128"/>
        <v>132612.97813558439</v>
      </c>
      <c r="BW60" s="53">
        <f t="shared" si="128"/>
        <v>140746.01935441518</v>
      </c>
      <c r="BX60" s="53">
        <f t="shared" si="128"/>
        <v>149105.55988316366</v>
      </c>
      <c r="BY60" s="53">
        <f t="shared" si="128"/>
        <v>157697.90756363363</v>
      </c>
      <c r="BZ60" s="53">
        <f t="shared" si="128"/>
        <v>166529.54590645674</v>
      </c>
      <c r="CA60" s="53">
        <f t="shared" si="128"/>
        <v>175607.13898334169</v>
      </c>
      <c r="CB60" s="53">
        <f t="shared" si="128"/>
        <v>184937.53645556982</v>
      </c>
      <c r="CC60" s="53">
        <f t="shared" si="128"/>
        <v>194527.77874253021</v>
      </c>
      <c r="CD60" s="53">
        <f t="shared" si="128"/>
        <v>204385.10233419496</v>
      </c>
      <c r="CE60" s="53">
        <f t="shared" si="128"/>
        <v>214516.94525154296</v>
      </c>
      <c r="CF60" s="53">
        <f t="shared" si="128"/>
        <v>224930.9526590523</v>
      </c>
      <c r="CG60" s="53">
        <f t="shared" si="128"/>
        <v>235634.98263349725</v>
      </c>
      <c r="CH60" s="53">
        <f t="shared" si="128"/>
        <v>246637.11209340114</v>
      </c>
      <c r="CI60" s="53">
        <f t="shared" si="128"/>
        <v>257945.64289362074</v>
      </c>
      <c r="CJ60" s="53">
        <f t="shared" si="128"/>
        <v>269569.10808966041</v>
      </c>
      <c r="CK60" s="53">
        <f t="shared" si="128"/>
        <v>281516.27837644261</v>
      </c>
      <c r="CL60" s="53">
        <f t="shared" si="128"/>
        <v>293796.16870639392</v>
      </c>
      <c r="CM60" s="53">
        <f t="shared" si="128"/>
        <v>306418.04509183922</v>
      </c>
      <c r="CN60" s="53">
        <f t="shared" si="128"/>
        <v>319391.43159683852</v>
      </c>
      <c r="CO60" s="53">
        <f t="shared" si="128"/>
        <v>332726.11752374098</v>
      </c>
      <c r="CP60" s="53">
        <f t="shared" si="128"/>
        <v>346432.16479987866</v>
      </c>
      <c r="CQ60" s="53">
        <f t="shared" si="128"/>
        <v>360519.91556997597</v>
      </c>
      <c r="CR60" s="54">
        <f t="shared" si="128"/>
        <v>375000</v>
      </c>
    </row>
    <row r="61" spans="1:96" x14ac:dyDescent="0.25">
      <c r="B61" s="38">
        <v>7</v>
      </c>
      <c r="C61" s="2">
        <f t="shared" si="100"/>
        <v>20422.500000000004</v>
      </c>
      <c r="AI61" s="52"/>
      <c r="AJ61" s="53">
        <f t="shared" si="117"/>
        <v>-4304.9081362516836</v>
      </c>
      <c r="AK61" s="53">
        <f t="shared" ref="AK61:BM61" si="129">IF($D13="", "", AK13-AK37)</f>
        <v>-3878.8162725033671</v>
      </c>
      <c r="AL61" s="53">
        <f t="shared" si="129"/>
        <v>-3452.7244087550507</v>
      </c>
      <c r="AM61" s="53">
        <f t="shared" si="129"/>
        <v>-3026.6325450067343</v>
      </c>
      <c r="AN61" s="53">
        <f t="shared" si="129"/>
        <v>-2600.5406812584179</v>
      </c>
      <c r="AO61" s="53">
        <f t="shared" si="129"/>
        <v>-2174.4488175101014</v>
      </c>
      <c r="AP61" s="53">
        <f t="shared" si="129"/>
        <v>-1748.356953761785</v>
      </c>
      <c r="AQ61" s="53">
        <f t="shared" si="129"/>
        <v>-1322.2650900134686</v>
      </c>
      <c r="AR61" s="53">
        <f t="shared" si="129"/>
        <v>-896.17322626515215</v>
      </c>
      <c r="AS61" s="53">
        <f t="shared" si="129"/>
        <v>-470.08136251683572</v>
      </c>
      <c r="AT61" s="53">
        <f t="shared" si="129"/>
        <v>-43.989498768519297</v>
      </c>
      <c r="AU61" s="53">
        <f t="shared" si="129"/>
        <v>382.10236497979713</v>
      </c>
      <c r="AV61" s="53">
        <f t="shared" si="129"/>
        <v>808.19422872811447</v>
      </c>
      <c r="AW61" s="53">
        <f t="shared" si="129"/>
        <v>1234.28609247643</v>
      </c>
      <c r="AX61" s="53">
        <f t="shared" si="129"/>
        <v>1660.3779562247455</v>
      </c>
      <c r="AY61" s="53">
        <f t="shared" si="129"/>
        <v>2086.4698199730628</v>
      </c>
      <c r="AZ61" s="53">
        <f t="shared" si="129"/>
        <v>2512.5616837213802</v>
      </c>
      <c r="BA61" s="53">
        <f t="shared" si="129"/>
        <v>2938.6535474696957</v>
      </c>
      <c r="BB61" s="53">
        <f t="shared" si="129"/>
        <v>3364.7454112180112</v>
      </c>
      <c r="BC61" s="53">
        <f t="shared" si="129"/>
        <v>3790.8372749663286</v>
      </c>
      <c r="BD61" s="53">
        <f t="shared" si="129"/>
        <v>4216.9291387146459</v>
      </c>
      <c r="BE61" s="53">
        <f t="shared" si="129"/>
        <v>4643.0210024629614</v>
      </c>
      <c r="BF61" s="53">
        <f t="shared" si="129"/>
        <v>5069.1128662112769</v>
      </c>
      <c r="BG61" s="53">
        <f t="shared" si="129"/>
        <v>5495.2047299595943</v>
      </c>
      <c r="BH61" s="53">
        <f t="shared" si="129"/>
        <v>5921.2965937079116</v>
      </c>
      <c r="BI61" s="53">
        <f t="shared" si="129"/>
        <v>6347.3884574562289</v>
      </c>
      <c r="BJ61" s="53">
        <f t="shared" si="129"/>
        <v>6773.4803212045426</v>
      </c>
      <c r="BK61" s="53">
        <f t="shared" si="129"/>
        <v>7199.57218495286</v>
      </c>
      <c r="BL61" s="53">
        <f t="shared" si="129"/>
        <v>7625.6640487011773</v>
      </c>
      <c r="BM61" s="54">
        <f t="shared" si="129"/>
        <v>8051.755912449491</v>
      </c>
      <c r="BO61" s="52">
        <f t="shared" si="119"/>
        <v>81664.218400090351</v>
      </c>
      <c r="BP61" s="53">
        <f t="shared" ref="BP61:CR61" si="130">IF($D13="", "", $B$10-BP13)</f>
        <v>88505.49265125877</v>
      </c>
      <c r="BQ61" s="53">
        <f t="shared" si="130"/>
        <v>95528.526797178434</v>
      </c>
      <c r="BR61" s="53">
        <f t="shared" si="130"/>
        <v>102738.1498591876</v>
      </c>
      <c r="BS61" s="53">
        <f t="shared" si="130"/>
        <v>110139.3191567132</v>
      </c>
      <c r="BT61" s="53">
        <f t="shared" si="130"/>
        <v>117737.12371591161</v>
      </c>
      <c r="BU61" s="53">
        <f t="shared" si="130"/>
        <v>125536.78776887088</v>
      </c>
      <c r="BV61" s="53">
        <f t="shared" si="130"/>
        <v>133543.67434578011</v>
      </c>
      <c r="BW61" s="53">
        <f t="shared" si="130"/>
        <v>141763.28896253591</v>
      </c>
      <c r="BX61" s="53">
        <f t="shared" si="130"/>
        <v>150201.28340632195</v>
      </c>
      <c r="BY61" s="53">
        <f t="shared" si="130"/>
        <v>158863.45962176437</v>
      </c>
      <c r="BZ61" s="53">
        <f t="shared" si="130"/>
        <v>167755.77370033466</v>
      </c>
      <c r="CA61" s="53">
        <f t="shared" si="130"/>
        <v>176884.33997574373</v>
      </c>
      <c r="CB61" s="53">
        <f t="shared" si="130"/>
        <v>186255.43522814341</v>
      </c>
      <c r="CC61" s="53">
        <f t="shared" si="130"/>
        <v>195875.50300002494</v>
      </c>
      <c r="CD61" s="53">
        <f t="shared" si="130"/>
        <v>205751.15802678344</v>
      </c>
      <c r="CE61" s="53">
        <f t="shared" si="130"/>
        <v>215889.19078499396</v>
      </c>
      <c r="CF61" s="53">
        <f t="shared" si="130"/>
        <v>226296.57216152691</v>
      </c>
      <c r="CG61" s="53">
        <f t="shared" si="130"/>
        <v>236980.45824671278</v>
      </c>
      <c r="CH61" s="53">
        <f t="shared" si="130"/>
        <v>247948.19525485294</v>
      </c>
      <c r="CI61" s="53">
        <f t="shared" si="130"/>
        <v>259207.32457545854</v>
      </c>
      <c r="CJ61" s="53">
        <f t="shared" si="130"/>
        <v>270765.58795869205</v>
      </c>
      <c r="CK61" s="53">
        <f t="shared" si="130"/>
        <v>282630.93283857574</v>
      </c>
      <c r="CL61" s="53">
        <f t="shared" si="130"/>
        <v>294811.51779762842</v>
      </c>
      <c r="CM61" s="53">
        <f t="shared" si="130"/>
        <v>307315.71817668661</v>
      </c>
      <c r="CN61" s="53">
        <f t="shared" si="130"/>
        <v>320152.13183376938</v>
      </c>
      <c r="CO61" s="53">
        <f t="shared" si="130"/>
        <v>333329.58505594428</v>
      </c>
      <c r="CP61" s="53">
        <f t="shared" si="130"/>
        <v>346857.13862826116</v>
      </c>
      <c r="CQ61" s="53">
        <f t="shared" si="130"/>
        <v>360744.09406392626</v>
      </c>
      <c r="CR61" s="54">
        <f t="shared" si="130"/>
        <v>374999.99999999994</v>
      </c>
    </row>
    <row r="62" spans="1:96" x14ac:dyDescent="0.25">
      <c r="B62" s="38">
        <v>8</v>
      </c>
      <c r="C62" s="2">
        <f t="shared" si="100"/>
        <v>23340</v>
      </c>
      <c r="AI62" s="52"/>
      <c r="AJ62" s="53">
        <f t="shared" si="117"/>
        <v>-6092.9375635441256</v>
      </c>
      <c r="AK62" s="53">
        <f t="shared" ref="AK62:BM62" si="131">IF($D14="", "", AK14-AK38)</f>
        <v>-5528.8751270882512</v>
      </c>
      <c r="AL62" s="53">
        <f t="shared" si="131"/>
        <v>-4964.8126906323769</v>
      </c>
      <c r="AM62" s="53">
        <f t="shared" si="131"/>
        <v>-4400.7502541765025</v>
      </c>
      <c r="AN62" s="53">
        <f t="shared" si="131"/>
        <v>-3836.6878177206281</v>
      </c>
      <c r="AO62" s="53">
        <f t="shared" si="131"/>
        <v>-3272.6253812647537</v>
      </c>
      <c r="AP62" s="53">
        <f t="shared" si="131"/>
        <v>-2708.5629448088794</v>
      </c>
      <c r="AQ62" s="53">
        <f t="shared" si="131"/>
        <v>-2144.500508353005</v>
      </c>
      <c r="AR62" s="53">
        <f t="shared" si="131"/>
        <v>-1580.4380718971306</v>
      </c>
      <c r="AS62" s="53">
        <f t="shared" si="131"/>
        <v>-1016.3756354412562</v>
      </c>
      <c r="AT62" s="53">
        <f t="shared" si="131"/>
        <v>-452.31319898538095</v>
      </c>
      <c r="AU62" s="53">
        <f t="shared" si="131"/>
        <v>111.74923747049252</v>
      </c>
      <c r="AV62" s="53">
        <f t="shared" si="131"/>
        <v>675.81167392636598</v>
      </c>
      <c r="AW62" s="53">
        <f t="shared" si="131"/>
        <v>1239.8741103822413</v>
      </c>
      <c r="AX62" s="53">
        <f t="shared" si="131"/>
        <v>1803.9365468381166</v>
      </c>
      <c r="AY62" s="53">
        <f t="shared" si="131"/>
        <v>2367.99898329399</v>
      </c>
      <c r="AZ62" s="53">
        <f t="shared" si="131"/>
        <v>2932.0614197498635</v>
      </c>
      <c r="BA62" s="53">
        <f t="shared" si="131"/>
        <v>3496.1238562057388</v>
      </c>
      <c r="BB62" s="53">
        <f t="shared" si="131"/>
        <v>4060.1862926616141</v>
      </c>
      <c r="BC62" s="53">
        <f t="shared" si="131"/>
        <v>4624.2487291174875</v>
      </c>
      <c r="BD62" s="53">
        <f t="shared" si="131"/>
        <v>5188.311165573361</v>
      </c>
      <c r="BE62" s="53">
        <f t="shared" si="131"/>
        <v>5752.3736020292381</v>
      </c>
      <c r="BF62" s="53">
        <f t="shared" si="131"/>
        <v>6316.4360384851116</v>
      </c>
      <c r="BG62" s="53">
        <f t="shared" si="131"/>
        <v>6880.498474940985</v>
      </c>
      <c r="BH62" s="53">
        <f t="shared" si="131"/>
        <v>7444.5609113968585</v>
      </c>
      <c r="BI62" s="53">
        <f t="shared" si="131"/>
        <v>8008.623347852732</v>
      </c>
      <c r="BJ62" s="53">
        <f t="shared" si="131"/>
        <v>8572.6857843086091</v>
      </c>
      <c r="BK62" s="53">
        <f t="shared" si="131"/>
        <v>9136.7482207644825</v>
      </c>
      <c r="BL62" s="53">
        <f t="shared" si="131"/>
        <v>9700.810657220356</v>
      </c>
      <c r="BM62" s="54">
        <f t="shared" si="131"/>
        <v>10264.873093676233</v>
      </c>
      <c r="BN62" s="10"/>
      <c r="BO62" s="52">
        <f t="shared" si="119"/>
        <v>81801.939813262259</v>
      </c>
      <c r="BP62" s="53">
        <f t="shared" ref="BP62:CR62" si="132">IF($D14="", "", $B$10-BP14)</f>
        <v>88775.890188895108</v>
      </c>
      <c r="BQ62" s="53">
        <f t="shared" si="132"/>
        <v>95926.201008605713</v>
      </c>
      <c r="BR62" s="53">
        <f t="shared" si="132"/>
        <v>103257.33215589775</v>
      </c>
      <c r="BS62" s="53">
        <f t="shared" si="132"/>
        <v>110773.85629784694</v>
      </c>
      <c r="BT62" s="53">
        <f t="shared" si="132"/>
        <v>118480.46173722364</v>
      </c>
      <c r="BU62" s="53">
        <f t="shared" si="132"/>
        <v>126381.9553367412</v>
      </c>
      <c r="BV62" s="53">
        <f t="shared" si="132"/>
        <v>134483.26551725389</v>
      </c>
      <c r="BW62" s="53">
        <f t="shared" si="132"/>
        <v>142789.44533177477</v>
      </c>
      <c r="BX62" s="53">
        <f t="shared" si="132"/>
        <v>151305.67561723059</v>
      </c>
      <c r="BY62" s="53">
        <f t="shared" si="132"/>
        <v>160037.26822591998</v>
      </c>
      <c r="BZ62" s="53">
        <f t="shared" si="132"/>
        <v>168989.66933868977</v>
      </c>
      <c r="CA62" s="53">
        <f t="shared" si="132"/>
        <v>178168.46286189705</v>
      </c>
      <c r="CB62" s="53">
        <f t="shared" si="132"/>
        <v>187579.37391027436</v>
      </c>
      <c r="CC62" s="53">
        <f t="shared" si="132"/>
        <v>197228.27237787214</v>
      </c>
      <c r="CD62" s="53">
        <f t="shared" si="132"/>
        <v>207121.17659930393</v>
      </c>
      <c r="CE62" s="53">
        <f t="shared" si="132"/>
        <v>217264.25710357921</v>
      </c>
      <c r="CF62" s="53">
        <f t="shared" si="132"/>
        <v>227663.8404628649</v>
      </c>
      <c r="CG62" s="53">
        <f t="shared" si="132"/>
        <v>238326.41323857591</v>
      </c>
      <c r="CH62" s="53">
        <f t="shared" si="132"/>
        <v>249258.62602725666</v>
      </c>
      <c r="CI62" s="53">
        <f t="shared" si="132"/>
        <v>260467.29760877625</v>
      </c>
      <c r="CJ62" s="53">
        <f t="shared" si="132"/>
        <v>271959.4191994248</v>
      </c>
      <c r="CK62" s="53">
        <f t="shared" si="132"/>
        <v>283742.15881256532</v>
      </c>
      <c r="CL62" s="53">
        <f t="shared" si="132"/>
        <v>295822.86572955793</v>
      </c>
      <c r="CM62" s="53">
        <f t="shared" si="132"/>
        <v>308209.07508374867</v>
      </c>
      <c r="CN62" s="53">
        <f t="shared" si="132"/>
        <v>320908.51256037882</v>
      </c>
      <c r="CO62" s="53">
        <f t="shared" si="132"/>
        <v>333929.09921534872</v>
      </c>
      <c r="CP62" s="53">
        <f t="shared" si="132"/>
        <v>347278.95641584002</v>
      </c>
      <c r="CQ62" s="53">
        <f t="shared" si="132"/>
        <v>360966.41090587899</v>
      </c>
      <c r="CR62" s="54">
        <f t="shared" si="132"/>
        <v>375000</v>
      </c>
    </row>
    <row r="63" spans="1:96" x14ac:dyDescent="0.25">
      <c r="B63" s="38"/>
      <c r="C63" s="2">
        <f t="shared" si="100"/>
        <v>0</v>
      </c>
      <c r="AI63" s="52"/>
      <c r="AJ63" s="53">
        <f t="shared" si="117"/>
        <v>-11907.310186701718</v>
      </c>
      <c r="AK63" s="53">
        <f t="shared" ref="AK63:BM63" si="133">IF($D15="", "", AK15-AK39)</f>
        <v>-11400.620373403435</v>
      </c>
      <c r="AL63" s="53">
        <f t="shared" si="133"/>
        <v>-10893.930560105153</v>
      </c>
      <c r="AM63" s="53">
        <f t="shared" si="133"/>
        <v>-10387.24074680687</v>
      </c>
      <c r="AN63" s="53">
        <f t="shared" si="133"/>
        <v>-9880.5509335085881</v>
      </c>
      <c r="AO63" s="53">
        <f t="shared" si="133"/>
        <v>-9373.8611202103057</v>
      </c>
      <c r="AP63" s="53">
        <f t="shared" si="133"/>
        <v>-8867.1713069120233</v>
      </c>
      <c r="AQ63" s="53">
        <f t="shared" si="133"/>
        <v>-8360.4814936137409</v>
      </c>
      <c r="AR63" s="53">
        <f t="shared" si="133"/>
        <v>-7853.7916803154594</v>
      </c>
      <c r="AS63" s="53">
        <f t="shared" si="133"/>
        <v>-7347.1018670171761</v>
      </c>
      <c r="AT63" s="53">
        <f t="shared" si="133"/>
        <v>-6840.4120537188928</v>
      </c>
      <c r="AU63" s="53">
        <f t="shared" si="133"/>
        <v>-6333.7222404206113</v>
      </c>
      <c r="AV63" s="53">
        <f t="shared" si="133"/>
        <v>-5827.0324271223299</v>
      </c>
      <c r="AW63" s="53">
        <f t="shared" si="133"/>
        <v>-5320.3426138240466</v>
      </c>
      <c r="AX63" s="53">
        <f t="shared" si="133"/>
        <v>-4813.6528005257642</v>
      </c>
      <c r="AY63" s="53">
        <f t="shared" si="133"/>
        <v>-4306.9629872274818</v>
      </c>
      <c r="AZ63" s="53">
        <f t="shared" si="133"/>
        <v>-3800.2731739291994</v>
      </c>
      <c r="BA63" s="53">
        <f t="shared" si="133"/>
        <v>-3293.5833606309188</v>
      </c>
      <c r="BB63" s="53">
        <f t="shared" si="133"/>
        <v>-2786.8935473326346</v>
      </c>
      <c r="BC63" s="53">
        <f t="shared" si="133"/>
        <v>-2280.2037340343522</v>
      </c>
      <c r="BD63" s="53">
        <f t="shared" si="133"/>
        <v>-1773.5139207360698</v>
      </c>
      <c r="BE63" s="53">
        <f t="shared" si="133"/>
        <v>-1266.8241074377856</v>
      </c>
      <c r="BF63" s="53">
        <f t="shared" si="133"/>
        <v>-760.13429413950507</v>
      </c>
      <c r="BG63" s="53">
        <f t="shared" si="133"/>
        <v>-253.44448084122268</v>
      </c>
      <c r="BH63" s="53">
        <f t="shared" si="133"/>
        <v>253.2453324570597</v>
      </c>
      <c r="BI63" s="53">
        <f t="shared" si="133"/>
        <v>759.93514575534027</v>
      </c>
      <c r="BJ63" s="53">
        <f t="shared" si="133"/>
        <v>1266.6249590536245</v>
      </c>
      <c r="BK63" s="53">
        <f t="shared" si="133"/>
        <v>1773.3147723519069</v>
      </c>
      <c r="BL63" s="53">
        <f t="shared" si="133"/>
        <v>2280.0045856501929</v>
      </c>
      <c r="BM63" s="54">
        <f t="shared" si="133"/>
        <v>2786.6943989484716</v>
      </c>
      <c r="BN63" s="7"/>
      <c r="BO63" s="52">
        <f t="shared" si="119"/>
        <v>81941.735069812625</v>
      </c>
      <c r="BP63" s="53">
        <f t="shared" ref="BP63:CR63" si="134">IF($D15="", "", $B$10-BP15)</f>
        <v>89050.142877412844</v>
      </c>
      <c r="BQ63" s="53">
        <f t="shared" si="134"/>
        <v>96329.225275542296</v>
      </c>
      <c r="BR63" s="53">
        <f t="shared" si="134"/>
        <v>103783.08020239498</v>
      </c>
      <c r="BS63" s="53">
        <f t="shared" si="134"/>
        <v>111415.90398865176</v>
      </c>
      <c r="BT63" s="53">
        <f t="shared" si="134"/>
        <v>119231.99371990806</v>
      </c>
      <c r="BU63" s="53">
        <f t="shared" si="134"/>
        <v>127235.74965582357</v>
      </c>
      <c r="BV63" s="53">
        <f t="shared" si="134"/>
        <v>135431.67770735666</v>
      </c>
      <c r="BW63" s="53">
        <f t="shared" si="134"/>
        <v>143824.39197347741</v>
      </c>
      <c r="BX63" s="53">
        <f t="shared" si="134"/>
        <v>152418.61733878806</v>
      </c>
      <c r="BY63" s="53">
        <f t="shared" si="134"/>
        <v>161219.19213351287</v>
      </c>
      <c r="BZ63" s="53">
        <f t="shared" si="134"/>
        <v>170231.07085735461</v>
      </c>
      <c r="CA63" s="53">
        <f t="shared" si="134"/>
        <v>179459.32696875246</v>
      </c>
      <c r="CB63" s="53">
        <f t="shared" si="134"/>
        <v>188909.1557411094</v>
      </c>
      <c r="CC63" s="53">
        <f t="shared" si="134"/>
        <v>198585.87718759928</v>
      </c>
      <c r="CD63" s="53">
        <f t="shared" si="134"/>
        <v>208494.93905619887</v>
      </c>
      <c r="CE63" s="53">
        <f t="shared" si="134"/>
        <v>218641.91989663139</v>
      </c>
      <c r="CF63" s="53">
        <f t="shared" si="134"/>
        <v>229032.53220094778</v>
      </c>
      <c r="CG63" s="53">
        <f t="shared" si="134"/>
        <v>239672.62561951479</v>
      </c>
      <c r="CH63" s="53">
        <f t="shared" si="134"/>
        <v>250568.19025421905</v>
      </c>
      <c r="CI63" s="53">
        <f t="shared" si="134"/>
        <v>261725.36003074225</v>
      </c>
      <c r="CJ63" s="53">
        <f t="shared" si="134"/>
        <v>273150.41615180497</v>
      </c>
      <c r="CK63" s="53">
        <f t="shared" si="134"/>
        <v>284849.79063332407</v>
      </c>
      <c r="CL63" s="53">
        <f t="shared" si="134"/>
        <v>296830.06992547435</v>
      </c>
      <c r="CM63" s="53">
        <f t="shared" si="134"/>
        <v>309097.99862069171</v>
      </c>
      <c r="CN63" s="53">
        <f t="shared" si="134"/>
        <v>321660.48325070797</v>
      </c>
      <c r="CO63" s="53">
        <f t="shared" si="134"/>
        <v>334524.59617475182</v>
      </c>
      <c r="CP63" s="53">
        <f t="shared" si="134"/>
        <v>347697.57956110733</v>
      </c>
      <c r="CQ63" s="53">
        <f t="shared" si="134"/>
        <v>361186.84946427081</v>
      </c>
      <c r="CR63" s="54">
        <f t="shared" si="134"/>
        <v>375000</v>
      </c>
    </row>
    <row r="64" spans="1:96" x14ac:dyDescent="0.25">
      <c r="B64" s="38"/>
      <c r="C64" s="2">
        <f t="shared" si="100"/>
        <v>0</v>
      </c>
      <c r="AI64" s="52"/>
      <c r="AJ64" s="53" t="str">
        <f t="shared" si="117"/>
        <v/>
      </c>
      <c r="AK64" s="53" t="str">
        <f t="shared" ref="AK64:BM64" si="135">IF($D16="", "", AK16-AK40)</f>
        <v/>
      </c>
      <c r="AL64" s="53" t="str">
        <f t="shared" si="135"/>
        <v/>
      </c>
      <c r="AM64" s="53" t="str">
        <f t="shared" si="135"/>
        <v/>
      </c>
      <c r="AN64" s="53" t="str">
        <f t="shared" si="135"/>
        <v/>
      </c>
      <c r="AO64" s="53" t="str">
        <f t="shared" si="135"/>
        <v/>
      </c>
      <c r="AP64" s="53" t="str">
        <f t="shared" si="135"/>
        <v/>
      </c>
      <c r="AQ64" s="53" t="str">
        <f t="shared" si="135"/>
        <v/>
      </c>
      <c r="AR64" s="53" t="str">
        <f t="shared" si="135"/>
        <v/>
      </c>
      <c r="AS64" s="53" t="str">
        <f t="shared" si="135"/>
        <v/>
      </c>
      <c r="AT64" s="53" t="str">
        <f t="shared" si="135"/>
        <v/>
      </c>
      <c r="AU64" s="53" t="str">
        <f t="shared" si="135"/>
        <v/>
      </c>
      <c r="AV64" s="53" t="str">
        <f t="shared" si="135"/>
        <v/>
      </c>
      <c r="AW64" s="53" t="str">
        <f t="shared" si="135"/>
        <v/>
      </c>
      <c r="AX64" s="53" t="str">
        <f t="shared" si="135"/>
        <v/>
      </c>
      <c r="AY64" s="53" t="str">
        <f t="shared" si="135"/>
        <v/>
      </c>
      <c r="AZ64" s="53" t="str">
        <f t="shared" si="135"/>
        <v/>
      </c>
      <c r="BA64" s="53" t="str">
        <f t="shared" si="135"/>
        <v/>
      </c>
      <c r="BB64" s="53" t="str">
        <f t="shared" si="135"/>
        <v/>
      </c>
      <c r="BC64" s="53" t="str">
        <f t="shared" si="135"/>
        <v/>
      </c>
      <c r="BD64" s="53" t="str">
        <f t="shared" si="135"/>
        <v/>
      </c>
      <c r="BE64" s="53" t="str">
        <f t="shared" si="135"/>
        <v/>
      </c>
      <c r="BF64" s="53" t="str">
        <f t="shared" si="135"/>
        <v/>
      </c>
      <c r="BG64" s="53" t="str">
        <f t="shared" si="135"/>
        <v/>
      </c>
      <c r="BH64" s="53" t="str">
        <f t="shared" si="135"/>
        <v/>
      </c>
      <c r="BI64" s="53" t="str">
        <f t="shared" si="135"/>
        <v/>
      </c>
      <c r="BJ64" s="53" t="str">
        <f t="shared" si="135"/>
        <v/>
      </c>
      <c r="BK64" s="53" t="str">
        <f t="shared" si="135"/>
        <v/>
      </c>
      <c r="BL64" s="53" t="str">
        <f t="shared" si="135"/>
        <v/>
      </c>
      <c r="BM64" s="54" t="str">
        <f t="shared" si="135"/>
        <v/>
      </c>
      <c r="BN64" s="7"/>
      <c r="BO64" s="52" t="str">
        <f t="shared" si="119"/>
        <v/>
      </c>
      <c r="BP64" s="53" t="str">
        <f t="shared" ref="BP64:CR64" si="136">IF($D16="", "", $B$10-BP16)</f>
        <v/>
      </c>
      <c r="BQ64" s="53" t="str">
        <f t="shared" si="136"/>
        <v/>
      </c>
      <c r="BR64" s="53" t="str">
        <f t="shared" si="136"/>
        <v/>
      </c>
      <c r="BS64" s="53" t="str">
        <f t="shared" si="136"/>
        <v/>
      </c>
      <c r="BT64" s="53" t="str">
        <f t="shared" si="136"/>
        <v/>
      </c>
      <c r="BU64" s="53" t="str">
        <f t="shared" si="136"/>
        <v/>
      </c>
      <c r="BV64" s="53" t="str">
        <f t="shared" si="136"/>
        <v/>
      </c>
      <c r="BW64" s="53" t="str">
        <f t="shared" si="136"/>
        <v/>
      </c>
      <c r="BX64" s="53" t="str">
        <f t="shared" si="136"/>
        <v/>
      </c>
      <c r="BY64" s="53" t="str">
        <f t="shared" si="136"/>
        <v/>
      </c>
      <c r="BZ64" s="53" t="str">
        <f t="shared" si="136"/>
        <v/>
      </c>
      <c r="CA64" s="53" t="str">
        <f t="shared" si="136"/>
        <v/>
      </c>
      <c r="CB64" s="53" t="str">
        <f t="shared" si="136"/>
        <v/>
      </c>
      <c r="CC64" s="53" t="str">
        <f t="shared" si="136"/>
        <v/>
      </c>
      <c r="CD64" s="53" t="str">
        <f t="shared" si="136"/>
        <v/>
      </c>
      <c r="CE64" s="53" t="str">
        <f t="shared" si="136"/>
        <v/>
      </c>
      <c r="CF64" s="53" t="str">
        <f t="shared" si="136"/>
        <v/>
      </c>
      <c r="CG64" s="53" t="str">
        <f t="shared" si="136"/>
        <v/>
      </c>
      <c r="CH64" s="53" t="str">
        <f t="shared" si="136"/>
        <v/>
      </c>
      <c r="CI64" s="53" t="str">
        <f t="shared" si="136"/>
        <v/>
      </c>
      <c r="CJ64" s="53" t="str">
        <f t="shared" si="136"/>
        <v/>
      </c>
      <c r="CK64" s="53" t="str">
        <f t="shared" si="136"/>
        <v/>
      </c>
      <c r="CL64" s="53" t="str">
        <f t="shared" si="136"/>
        <v/>
      </c>
      <c r="CM64" s="53" t="str">
        <f t="shared" si="136"/>
        <v/>
      </c>
      <c r="CN64" s="53" t="str">
        <f t="shared" si="136"/>
        <v/>
      </c>
      <c r="CO64" s="53" t="str">
        <f t="shared" si="136"/>
        <v/>
      </c>
      <c r="CP64" s="53" t="str">
        <f t="shared" si="136"/>
        <v/>
      </c>
      <c r="CQ64" s="53" t="str">
        <f t="shared" si="136"/>
        <v/>
      </c>
      <c r="CR64" s="54" t="str">
        <f t="shared" si="136"/>
        <v/>
      </c>
    </row>
    <row r="65" spans="2:96" x14ac:dyDescent="0.25">
      <c r="B65" s="38"/>
      <c r="C65" s="2">
        <f t="shared" si="100"/>
        <v>0</v>
      </c>
      <c r="AI65" s="52"/>
      <c r="AJ65" s="53" t="str">
        <f t="shared" si="117"/>
        <v/>
      </c>
      <c r="AK65" s="53" t="str">
        <f t="shared" ref="AK65:BM65" si="137">IF($D17="", "", AK17-AK41)</f>
        <v/>
      </c>
      <c r="AL65" s="53" t="str">
        <f t="shared" si="137"/>
        <v/>
      </c>
      <c r="AM65" s="53" t="str">
        <f t="shared" si="137"/>
        <v/>
      </c>
      <c r="AN65" s="53" t="str">
        <f t="shared" si="137"/>
        <v/>
      </c>
      <c r="AO65" s="53" t="str">
        <f t="shared" si="137"/>
        <v/>
      </c>
      <c r="AP65" s="53" t="str">
        <f t="shared" si="137"/>
        <v/>
      </c>
      <c r="AQ65" s="53" t="str">
        <f t="shared" si="137"/>
        <v/>
      </c>
      <c r="AR65" s="53" t="str">
        <f t="shared" si="137"/>
        <v/>
      </c>
      <c r="AS65" s="53" t="str">
        <f t="shared" si="137"/>
        <v/>
      </c>
      <c r="AT65" s="53" t="str">
        <f t="shared" si="137"/>
        <v/>
      </c>
      <c r="AU65" s="53" t="str">
        <f t="shared" si="137"/>
        <v/>
      </c>
      <c r="AV65" s="53" t="str">
        <f t="shared" si="137"/>
        <v/>
      </c>
      <c r="AW65" s="53" t="str">
        <f t="shared" si="137"/>
        <v/>
      </c>
      <c r="AX65" s="53" t="str">
        <f t="shared" si="137"/>
        <v/>
      </c>
      <c r="AY65" s="53" t="str">
        <f t="shared" si="137"/>
        <v/>
      </c>
      <c r="AZ65" s="53" t="str">
        <f t="shared" si="137"/>
        <v/>
      </c>
      <c r="BA65" s="53" t="str">
        <f t="shared" si="137"/>
        <v/>
      </c>
      <c r="BB65" s="53" t="str">
        <f t="shared" si="137"/>
        <v/>
      </c>
      <c r="BC65" s="53" t="str">
        <f t="shared" si="137"/>
        <v/>
      </c>
      <c r="BD65" s="53" t="str">
        <f t="shared" si="137"/>
        <v/>
      </c>
      <c r="BE65" s="53" t="str">
        <f t="shared" si="137"/>
        <v/>
      </c>
      <c r="BF65" s="53" t="str">
        <f t="shared" si="137"/>
        <v/>
      </c>
      <c r="BG65" s="53" t="str">
        <f t="shared" si="137"/>
        <v/>
      </c>
      <c r="BH65" s="53" t="str">
        <f t="shared" si="137"/>
        <v/>
      </c>
      <c r="BI65" s="53" t="str">
        <f t="shared" si="137"/>
        <v/>
      </c>
      <c r="BJ65" s="53" t="str">
        <f t="shared" si="137"/>
        <v/>
      </c>
      <c r="BK65" s="53" t="str">
        <f t="shared" si="137"/>
        <v/>
      </c>
      <c r="BL65" s="53" t="str">
        <f t="shared" si="137"/>
        <v/>
      </c>
      <c r="BM65" s="54" t="str">
        <f t="shared" si="137"/>
        <v/>
      </c>
      <c r="BN65" s="7"/>
      <c r="BO65" s="52" t="str">
        <f t="shared" si="119"/>
        <v/>
      </c>
      <c r="BP65" s="53" t="str">
        <f t="shared" ref="BP65:CR65" si="138">IF($D17="", "", $B$10-BP17)</f>
        <v/>
      </c>
      <c r="BQ65" s="53" t="str">
        <f t="shared" si="138"/>
        <v/>
      </c>
      <c r="BR65" s="53" t="str">
        <f t="shared" si="138"/>
        <v/>
      </c>
      <c r="BS65" s="53" t="str">
        <f t="shared" si="138"/>
        <v/>
      </c>
      <c r="BT65" s="53" t="str">
        <f t="shared" si="138"/>
        <v/>
      </c>
      <c r="BU65" s="53" t="str">
        <f t="shared" si="138"/>
        <v/>
      </c>
      <c r="BV65" s="53" t="str">
        <f t="shared" si="138"/>
        <v/>
      </c>
      <c r="BW65" s="53" t="str">
        <f t="shared" si="138"/>
        <v/>
      </c>
      <c r="BX65" s="53" t="str">
        <f t="shared" si="138"/>
        <v/>
      </c>
      <c r="BY65" s="53" t="str">
        <f t="shared" si="138"/>
        <v/>
      </c>
      <c r="BZ65" s="53" t="str">
        <f t="shared" si="138"/>
        <v/>
      </c>
      <c r="CA65" s="53" t="str">
        <f t="shared" si="138"/>
        <v/>
      </c>
      <c r="CB65" s="53" t="str">
        <f t="shared" si="138"/>
        <v/>
      </c>
      <c r="CC65" s="53" t="str">
        <f t="shared" si="138"/>
        <v/>
      </c>
      <c r="CD65" s="53" t="str">
        <f t="shared" si="138"/>
        <v/>
      </c>
      <c r="CE65" s="53" t="str">
        <f t="shared" si="138"/>
        <v/>
      </c>
      <c r="CF65" s="53" t="str">
        <f t="shared" si="138"/>
        <v/>
      </c>
      <c r="CG65" s="53" t="str">
        <f t="shared" si="138"/>
        <v/>
      </c>
      <c r="CH65" s="53" t="str">
        <f t="shared" si="138"/>
        <v/>
      </c>
      <c r="CI65" s="53" t="str">
        <f t="shared" si="138"/>
        <v/>
      </c>
      <c r="CJ65" s="53" t="str">
        <f t="shared" si="138"/>
        <v/>
      </c>
      <c r="CK65" s="53" t="str">
        <f t="shared" si="138"/>
        <v/>
      </c>
      <c r="CL65" s="53" t="str">
        <f t="shared" si="138"/>
        <v/>
      </c>
      <c r="CM65" s="53" t="str">
        <f t="shared" si="138"/>
        <v/>
      </c>
      <c r="CN65" s="53" t="str">
        <f t="shared" si="138"/>
        <v/>
      </c>
      <c r="CO65" s="53" t="str">
        <f t="shared" si="138"/>
        <v/>
      </c>
      <c r="CP65" s="53" t="str">
        <f t="shared" si="138"/>
        <v/>
      </c>
      <c r="CQ65" s="53" t="str">
        <f t="shared" si="138"/>
        <v/>
      </c>
      <c r="CR65" s="54" t="str">
        <f t="shared" si="138"/>
        <v/>
      </c>
    </row>
    <row r="66" spans="2:96" x14ac:dyDescent="0.25">
      <c r="B66" s="104"/>
      <c r="C66" s="105"/>
      <c r="AI66" s="52"/>
      <c r="AJ66" s="53" t="str">
        <f t="shared" si="117"/>
        <v/>
      </c>
      <c r="AK66" s="53" t="str">
        <f t="shared" ref="AK66:BM66" si="139">IF($D18="", "", AK18-AK42)</f>
        <v/>
      </c>
      <c r="AL66" s="53" t="str">
        <f t="shared" si="139"/>
        <v/>
      </c>
      <c r="AM66" s="53" t="str">
        <f t="shared" si="139"/>
        <v/>
      </c>
      <c r="AN66" s="53" t="str">
        <f t="shared" si="139"/>
        <v/>
      </c>
      <c r="AO66" s="53" t="str">
        <f t="shared" si="139"/>
        <v/>
      </c>
      <c r="AP66" s="53" t="str">
        <f t="shared" si="139"/>
        <v/>
      </c>
      <c r="AQ66" s="53" t="str">
        <f t="shared" si="139"/>
        <v/>
      </c>
      <c r="AR66" s="53" t="str">
        <f t="shared" si="139"/>
        <v/>
      </c>
      <c r="AS66" s="53" t="str">
        <f t="shared" si="139"/>
        <v/>
      </c>
      <c r="AT66" s="53" t="str">
        <f t="shared" si="139"/>
        <v/>
      </c>
      <c r="AU66" s="53" t="str">
        <f t="shared" si="139"/>
        <v/>
      </c>
      <c r="AV66" s="53" t="str">
        <f t="shared" si="139"/>
        <v/>
      </c>
      <c r="AW66" s="53" t="str">
        <f t="shared" si="139"/>
        <v/>
      </c>
      <c r="AX66" s="53" t="str">
        <f t="shared" si="139"/>
        <v/>
      </c>
      <c r="AY66" s="53" t="str">
        <f t="shared" si="139"/>
        <v/>
      </c>
      <c r="AZ66" s="53" t="str">
        <f t="shared" si="139"/>
        <v/>
      </c>
      <c r="BA66" s="53" t="str">
        <f t="shared" si="139"/>
        <v/>
      </c>
      <c r="BB66" s="53" t="str">
        <f t="shared" si="139"/>
        <v/>
      </c>
      <c r="BC66" s="53" t="str">
        <f t="shared" si="139"/>
        <v/>
      </c>
      <c r="BD66" s="53" t="str">
        <f t="shared" si="139"/>
        <v/>
      </c>
      <c r="BE66" s="53" t="str">
        <f t="shared" si="139"/>
        <v/>
      </c>
      <c r="BF66" s="53" t="str">
        <f t="shared" si="139"/>
        <v/>
      </c>
      <c r="BG66" s="53" t="str">
        <f t="shared" si="139"/>
        <v/>
      </c>
      <c r="BH66" s="53" t="str">
        <f t="shared" si="139"/>
        <v/>
      </c>
      <c r="BI66" s="53" t="str">
        <f t="shared" si="139"/>
        <v/>
      </c>
      <c r="BJ66" s="53" t="str">
        <f t="shared" si="139"/>
        <v/>
      </c>
      <c r="BK66" s="53" t="str">
        <f t="shared" si="139"/>
        <v/>
      </c>
      <c r="BL66" s="53" t="str">
        <f t="shared" si="139"/>
        <v/>
      </c>
      <c r="BM66" s="54" t="str">
        <f t="shared" si="139"/>
        <v/>
      </c>
      <c r="BN66" s="7"/>
      <c r="BO66" s="52" t="str">
        <f t="shared" si="119"/>
        <v/>
      </c>
      <c r="BP66" s="53" t="str">
        <f t="shared" ref="BP66:CR66" si="140">IF($D18="", "", $B$10-BP18)</f>
        <v/>
      </c>
      <c r="BQ66" s="53" t="str">
        <f t="shared" si="140"/>
        <v/>
      </c>
      <c r="BR66" s="53" t="str">
        <f t="shared" si="140"/>
        <v/>
      </c>
      <c r="BS66" s="53" t="str">
        <f t="shared" si="140"/>
        <v/>
      </c>
      <c r="BT66" s="53" t="str">
        <f t="shared" si="140"/>
        <v/>
      </c>
      <c r="BU66" s="53" t="str">
        <f t="shared" si="140"/>
        <v/>
      </c>
      <c r="BV66" s="53" t="str">
        <f t="shared" si="140"/>
        <v/>
      </c>
      <c r="BW66" s="53" t="str">
        <f t="shared" si="140"/>
        <v/>
      </c>
      <c r="BX66" s="53" t="str">
        <f t="shared" si="140"/>
        <v/>
      </c>
      <c r="BY66" s="53" t="str">
        <f t="shared" si="140"/>
        <v/>
      </c>
      <c r="BZ66" s="53" t="str">
        <f t="shared" si="140"/>
        <v/>
      </c>
      <c r="CA66" s="53" t="str">
        <f t="shared" si="140"/>
        <v/>
      </c>
      <c r="CB66" s="53" t="str">
        <f t="shared" si="140"/>
        <v/>
      </c>
      <c r="CC66" s="53" t="str">
        <f t="shared" si="140"/>
        <v/>
      </c>
      <c r="CD66" s="53" t="str">
        <f t="shared" si="140"/>
        <v/>
      </c>
      <c r="CE66" s="53" t="str">
        <f t="shared" si="140"/>
        <v/>
      </c>
      <c r="CF66" s="53" t="str">
        <f t="shared" si="140"/>
        <v/>
      </c>
      <c r="CG66" s="53" t="str">
        <f t="shared" si="140"/>
        <v/>
      </c>
      <c r="CH66" s="53" t="str">
        <f t="shared" si="140"/>
        <v/>
      </c>
      <c r="CI66" s="53" t="str">
        <f t="shared" si="140"/>
        <v/>
      </c>
      <c r="CJ66" s="53" t="str">
        <f t="shared" si="140"/>
        <v/>
      </c>
      <c r="CK66" s="53" t="str">
        <f t="shared" si="140"/>
        <v/>
      </c>
      <c r="CL66" s="53" t="str">
        <f t="shared" si="140"/>
        <v/>
      </c>
      <c r="CM66" s="53" t="str">
        <f t="shared" si="140"/>
        <v/>
      </c>
      <c r="CN66" s="53" t="str">
        <f t="shared" si="140"/>
        <v/>
      </c>
      <c r="CO66" s="53" t="str">
        <f t="shared" si="140"/>
        <v/>
      </c>
      <c r="CP66" s="53" t="str">
        <f t="shared" si="140"/>
        <v/>
      </c>
      <c r="CQ66" s="53" t="str">
        <f t="shared" si="140"/>
        <v/>
      </c>
      <c r="CR66" s="54" t="str">
        <f t="shared" si="140"/>
        <v/>
      </c>
    </row>
    <row r="67" spans="2:96" x14ac:dyDescent="0.25">
      <c r="B67" s="104"/>
      <c r="C67" s="105"/>
      <c r="AI67" s="52"/>
      <c r="AJ67" s="53" t="str">
        <f t="shared" si="117"/>
        <v/>
      </c>
      <c r="AK67" s="53" t="str">
        <f t="shared" ref="AK67:BM67" si="141">IF($D19="", "", AK19-AK43)</f>
        <v/>
      </c>
      <c r="AL67" s="53" t="str">
        <f t="shared" si="141"/>
        <v/>
      </c>
      <c r="AM67" s="53" t="str">
        <f t="shared" si="141"/>
        <v/>
      </c>
      <c r="AN67" s="53" t="str">
        <f t="shared" si="141"/>
        <v/>
      </c>
      <c r="AO67" s="53" t="str">
        <f t="shared" si="141"/>
        <v/>
      </c>
      <c r="AP67" s="53" t="str">
        <f t="shared" si="141"/>
        <v/>
      </c>
      <c r="AQ67" s="53" t="str">
        <f t="shared" si="141"/>
        <v/>
      </c>
      <c r="AR67" s="53" t="str">
        <f t="shared" si="141"/>
        <v/>
      </c>
      <c r="AS67" s="53" t="str">
        <f t="shared" si="141"/>
        <v/>
      </c>
      <c r="AT67" s="53" t="str">
        <f t="shared" si="141"/>
        <v/>
      </c>
      <c r="AU67" s="53" t="str">
        <f t="shared" si="141"/>
        <v/>
      </c>
      <c r="AV67" s="53" t="str">
        <f t="shared" si="141"/>
        <v/>
      </c>
      <c r="AW67" s="53" t="str">
        <f t="shared" si="141"/>
        <v/>
      </c>
      <c r="AX67" s="53" t="str">
        <f t="shared" si="141"/>
        <v/>
      </c>
      <c r="AY67" s="53" t="str">
        <f t="shared" si="141"/>
        <v/>
      </c>
      <c r="AZ67" s="53" t="str">
        <f t="shared" si="141"/>
        <v/>
      </c>
      <c r="BA67" s="53" t="str">
        <f t="shared" si="141"/>
        <v/>
      </c>
      <c r="BB67" s="53" t="str">
        <f t="shared" si="141"/>
        <v/>
      </c>
      <c r="BC67" s="53" t="str">
        <f t="shared" si="141"/>
        <v/>
      </c>
      <c r="BD67" s="53" t="str">
        <f t="shared" si="141"/>
        <v/>
      </c>
      <c r="BE67" s="53" t="str">
        <f t="shared" si="141"/>
        <v/>
      </c>
      <c r="BF67" s="53" t="str">
        <f t="shared" si="141"/>
        <v/>
      </c>
      <c r="BG67" s="53" t="str">
        <f t="shared" si="141"/>
        <v/>
      </c>
      <c r="BH67" s="53" t="str">
        <f t="shared" si="141"/>
        <v/>
      </c>
      <c r="BI67" s="53" t="str">
        <f t="shared" si="141"/>
        <v/>
      </c>
      <c r="BJ67" s="53" t="str">
        <f t="shared" si="141"/>
        <v/>
      </c>
      <c r="BK67" s="53" t="str">
        <f t="shared" si="141"/>
        <v/>
      </c>
      <c r="BL67" s="53" t="str">
        <f t="shared" si="141"/>
        <v/>
      </c>
      <c r="BM67" s="54" t="str">
        <f t="shared" si="141"/>
        <v/>
      </c>
      <c r="BN67" s="7"/>
      <c r="BO67" s="52" t="str">
        <f t="shared" si="119"/>
        <v/>
      </c>
      <c r="BP67" s="53" t="str">
        <f t="shared" ref="BP67:CR67" si="142">IF($D19="", "", $B$10-BP19)</f>
        <v/>
      </c>
      <c r="BQ67" s="53" t="str">
        <f t="shared" si="142"/>
        <v/>
      </c>
      <c r="BR67" s="53" t="str">
        <f t="shared" si="142"/>
        <v/>
      </c>
      <c r="BS67" s="53" t="str">
        <f t="shared" si="142"/>
        <v/>
      </c>
      <c r="BT67" s="53" t="str">
        <f t="shared" si="142"/>
        <v/>
      </c>
      <c r="BU67" s="53" t="str">
        <f t="shared" si="142"/>
        <v/>
      </c>
      <c r="BV67" s="53" t="str">
        <f t="shared" si="142"/>
        <v/>
      </c>
      <c r="BW67" s="53" t="str">
        <f t="shared" si="142"/>
        <v/>
      </c>
      <c r="BX67" s="53" t="str">
        <f t="shared" si="142"/>
        <v/>
      </c>
      <c r="BY67" s="53" t="str">
        <f t="shared" si="142"/>
        <v/>
      </c>
      <c r="BZ67" s="53" t="str">
        <f t="shared" si="142"/>
        <v/>
      </c>
      <c r="CA67" s="53" t="str">
        <f t="shared" si="142"/>
        <v/>
      </c>
      <c r="CB67" s="53" t="str">
        <f t="shared" si="142"/>
        <v/>
      </c>
      <c r="CC67" s="53" t="str">
        <f t="shared" si="142"/>
        <v/>
      </c>
      <c r="CD67" s="53" t="str">
        <f t="shared" si="142"/>
        <v/>
      </c>
      <c r="CE67" s="53" t="str">
        <f t="shared" si="142"/>
        <v/>
      </c>
      <c r="CF67" s="53" t="str">
        <f t="shared" si="142"/>
        <v/>
      </c>
      <c r="CG67" s="53" t="str">
        <f t="shared" si="142"/>
        <v/>
      </c>
      <c r="CH67" s="53" t="str">
        <f t="shared" si="142"/>
        <v/>
      </c>
      <c r="CI67" s="53" t="str">
        <f t="shared" si="142"/>
        <v/>
      </c>
      <c r="CJ67" s="53" t="str">
        <f t="shared" si="142"/>
        <v/>
      </c>
      <c r="CK67" s="53" t="str">
        <f t="shared" si="142"/>
        <v/>
      </c>
      <c r="CL67" s="53" t="str">
        <f t="shared" si="142"/>
        <v/>
      </c>
      <c r="CM67" s="53" t="str">
        <f t="shared" si="142"/>
        <v/>
      </c>
      <c r="CN67" s="53" t="str">
        <f t="shared" si="142"/>
        <v/>
      </c>
      <c r="CO67" s="53" t="str">
        <f t="shared" si="142"/>
        <v/>
      </c>
      <c r="CP67" s="53" t="str">
        <f t="shared" si="142"/>
        <v/>
      </c>
      <c r="CQ67" s="53" t="str">
        <f t="shared" si="142"/>
        <v/>
      </c>
      <c r="CR67" s="54" t="str">
        <f t="shared" si="142"/>
        <v/>
      </c>
    </row>
    <row r="68" spans="2:96" x14ac:dyDescent="0.25">
      <c r="AI68" s="52"/>
      <c r="AJ68" s="53" t="str">
        <f t="shared" si="117"/>
        <v/>
      </c>
      <c r="AK68" s="53" t="str">
        <f t="shared" ref="AK68:BM68" si="143">IF($D20="", "", AK20-AK44)</f>
        <v/>
      </c>
      <c r="AL68" s="53" t="str">
        <f t="shared" si="143"/>
        <v/>
      </c>
      <c r="AM68" s="53" t="str">
        <f t="shared" si="143"/>
        <v/>
      </c>
      <c r="AN68" s="53" t="str">
        <f t="shared" si="143"/>
        <v/>
      </c>
      <c r="AO68" s="53" t="str">
        <f t="shared" si="143"/>
        <v/>
      </c>
      <c r="AP68" s="53" t="str">
        <f t="shared" si="143"/>
        <v/>
      </c>
      <c r="AQ68" s="53" t="str">
        <f t="shared" si="143"/>
        <v/>
      </c>
      <c r="AR68" s="53" t="str">
        <f t="shared" si="143"/>
        <v/>
      </c>
      <c r="AS68" s="53" t="str">
        <f t="shared" si="143"/>
        <v/>
      </c>
      <c r="AT68" s="53" t="str">
        <f t="shared" si="143"/>
        <v/>
      </c>
      <c r="AU68" s="53" t="str">
        <f t="shared" si="143"/>
        <v/>
      </c>
      <c r="AV68" s="53" t="str">
        <f t="shared" si="143"/>
        <v/>
      </c>
      <c r="AW68" s="53" t="str">
        <f t="shared" si="143"/>
        <v/>
      </c>
      <c r="AX68" s="53" t="str">
        <f t="shared" si="143"/>
        <v/>
      </c>
      <c r="AY68" s="53" t="str">
        <f t="shared" si="143"/>
        <v/>
      </c>
      <c r="AZ68" s="53" t="str">
        <f t="shared" si="143"/>
        <v/>
      </c>
      <c r="BA68" s="53" t="str">
        <f t="shared" si="143"/>
        <v/>
      </c>
      <c r="BB68" s="53" t="str">
        <f t="shared" si="143"/>
        <v/>
      </c>
      <c r="BC68" s="53" t="str">
        <f t="shared" si="143"/>
        <v/>
      </c>
      <c r="BD68" s="53" t="str">
        <f t="shared" si="143"/>
        <v/>
      </c>
      <c r="BE68" s="53" t="str">
        <f t="shared" si="143"/>
        <v/>
      </c>
      <c r="BF68" s="53" t="str">
        <f t="shared" si="143"/>
        <v/>
      </c>
      <c r="BG68" s="53" t="str">
        <f t="shared" si="143"/>
        <v/>
      </c>
      <c r="BH68" s="53" t="str">
        <f t="shared" si="143"/>
        <v/>
      </c>
      <c r="BI68" s="53" t="str">
        <f t="shared" si="143"/>
        <v/>
      </c>
      <c r="BJ68" s="53" t="str">
        <f t="shared" si="143"/>
        <v/>
      </c>
      <c r="BK68" s="53" t="str">
        <f t="shared" si="143"/>
        <v/>
      </c>
      <c r="BL68" s="53" t="str">
        <f t="shared" si="143"/>
        <v/>
      </c>
      <c r="BM68" s="54" t="str">
        <f t="shared" si="143"/>
        <v/>
      </c>
      <c r="BN68" s="7"/>
      <c r="BO68" s="52" t="str">
        <f t="shared" si="119"/>
        <v/>
      </c>
      <c r="BP68" s="53" t="str">
        <f t="shared" ref="BP68:CR68" si="144">IF($D20="", "", $B$10-BP20)</f>
        <v/>
      </c>
      <c r="BQ68" s="53" t="str">
        <f t="shared" si="144"/>
        <v/>
      </c>
      <c r="BR68" s="53" t="str">
        <f t="shared" si="144"/>
        <v/>
      </c>
      <c r="BS68" s="53" t="str">
        <f t="shared" si="144"/>
        <v/>
      </c>
      <c r="BT68" s="53" t="str">
        <f t="shared" si="144"/>
        <v/>
      </c>
      <c r="BU68" s="53" t="str">
        <f t="shared" si="144"/>
        <v/>
      </c>
      <c r="BV68" s="53" t="str">
        <f t="shared" si="144"/>
        <v/>
      </c>
      <c r="BW68" s="53" t="str">
        <f t="shared" si="144"/>
        <v/>
      </c>
      <c r="BX68" s="53" t="str">
        <f t="shared" si="144"/>
        <v/>
      </c>
      <c r="BY68" s="53" t="str">
        <f t="shared" si="144"/>
        <v/>
      </c>
      <c r="BZ68" s="53" t="str">
        <f t="shared" si="144"/>
        <v/>
      </c>
      <c r="CA68" s="53" t="str">
        <f t="shared" si="144"/>
        <v/>
      </c>
      <c r="CB68" s="53" t="str">
        <f t="shared" si="144"/>
        <v/>
      </c>
      <c r="CC68" s="53" t="str">
        <f t="shared" si="144"/>
        <v/>
      </c>
      <c r="CD68" s="53" t="str">
        <f t="shared" si="144"/>
        <v/>
      </c>
      <c r="CE68" s="53" t="str">
        <f t="shared" si="144"/>
        <v/>
      </c>
      <c r="CF68" s="53" t="str">
        <f t="shared" si="144"/>
        <v/>
      </c>
      <c r="CG68" s="53" t="str">
        <f t="shared" si="144"/>
        <v/>
      </c>
      <c r="CH68" s="53" t="str">
        <f t="shared" si="144"/>
        <v/>
      </c>
      <c r="CI68" s="53" t="str">
        <f t="shared" si="144"/>
        <v/>
      </c>
      <c r="CJ68" s="53" t="str">
        <f t="shared" si="144"/>
        <v/>
      </c>
      <c r="CK68" s="53" t="str">
        <f t="shared" si="144"/>
        <v/>
      </c>
      <c r="CL68" s="53" t="str">
        <f t="shared" si="144"/>
        <v/>
      </c>
      <c r="CM68" s="53" t="str">
        <f t="shared" si="144"/>
        <v/>
      </c>
      <c r="CN68" s="53" t="str">
        <f t="shared" si="144"/>
        <v/>
      </c>
      <c r="CO68" s="53" t="str">
        <f t="shared" si="144"/>
        <v/>
      </c>
      <c r="CP68" s="53" t="str">
        <f t="shared" si="144"/>
        <v/>
      </c>
      <c r="CQ68" s="53" t="str">
        <f t="shared" si="144"/>
        <v/>
      </c>
      <c r="CR68" s="54" t="str">
        <f t="shared" si="144"/>
        <v/>
      </c>
    </row>
    <row r="69" spans="2:96" x14ac:dyDescent="0.25">
      <c r="AI69" s="52"/>
      <c r="AJ69" s="53" t="str">
        <f t="shared" si="117"/>
        <v/>
      </c>
      <c r="AK69" s="53" t="str">
        <f t="shared" ref="AK69:BM69" si="145">IF($D21="", "", AK21-AK45)</f>
        <v/>
      </c>
      <c r="AL69" s="53" t="str">
        <f t="shared" si="145"/>
        <v/>
      </c>
      <c r="AM69" s="53" t="str">
        <f t="shared" si="145"/>
        <v/>
      </c>
      <c r="AN69" s="53" t="str">
        <f t="shared" si="145"/>
        <v/>
      </c>
      <c r="AO69" s="53" t="str">
        <f t="shared" si="145"/>
        <v/>
      </c>
      <c r="AP69" s="53" t="str">
        <f t="shared" si="145"/>
        <v/>
      </c>
      <c r="AQ69" s="53" t="str">
        <f t="shared" si="145"/>
        <v/>
      </c>
      <c r="AR69" s="53" t="str">
        <f t="shared" si="145"/>
        <v/>
      </c>
      <c r="AS69" s="53" t="str">
        <f t="shared" si="145"/>
        <v/>
      </c>
      <c r="AT69" s="53" t="str">
        <f t="shared" si="145"/>
        <v/>
      </c>
      <c r="AU69" s="53" t="str">
        <f t="shared" si="145"/>
        <v/>
      </c>
      <c r="AV69" s="53" t="str">
        <f t="shared" si="145"/>
        <v/>
      </c>
      <c r="AW69" s="53" t="str">
        <f t="shared" si="145"/>
        <v/>
      </c>
      <c r="AX69" s="53" t="str">
        <f t="shared" si="145"/>
        <v/>
      </c>
      <c r="AY69" s="53" t="str">
        <f t="shared" si="145"/>
        <v/>
      </c>
      <c r="AZ69" s="53" t="str">
        <f t="shared" si="145"/>
        <v/>
      </c>
      <c r="BA69" s="53" t="str">
        <f t="shared" si="145"/>
        <v/>
      </c>
      <c r="BB69" s="53" t="str">
        <f t="shared" si="145"/>
        <v/>
      </c>
      <c r="BC69" s="53" t="str">
        <f t="shared" si="145"/>
        <v/>
      </c>
      <c r="BD69" s="53" t="str">
        <f t="shared" si="145"/>
        <v/>
      </c>
      <c r="BE69" s="53" t="str">
        <f t="shared" si="145"/>
        <v/>
      </c>
      <c r="BF69" s="53" t="str">
        <f t="shared" si="145"/>
        <v/>
      </c>
      <c r="BG69" s="53" t="str">
        <f t="shared" si="145"/>
        <v/>
      </c>
      <c r="BH69" s="53" t="str">
        <f t="shared" si="145"/>
        <v/>
      </c>
      <c r="BI69" s="53" t="str">
        <f t="shared" si="145"/>
        <v/>
      </c>
      <c r="BJ69" s="53" t="str">
        <f t="shared" si="145"/>
        <v/>
      </c>
      <c r="BK69" s="53" t="str">
        <f t="shared" si="145"/>
        <v/>
      </c>
      <c r="BL69" s="53" t="str">
        <f t="shared" si="145"/>
        <v/>
      </c>
      <c r="BM69" s="54" t="str">
        <f t="shared" si="145"/>
        <v/>
      </c>
      <c r="BN69" s="7"/>
      <c r="BO69" s="52" t="str">
        <f t="shared" si="119"/>
        <v/>
      </c>
      <c r="BP69" s="53" t="str">
        <f t="shared" ref="BP69:CR69" si="146">IF($D21="", "", $B$10-BP21)</f>
        <v/>
      </c>
      <c r="BQ69" s="53" t="str">
        <f t="shared" si="146"/>
        <v/>
      </c>
      <c r="BR69" s="53" t="str">
        <f t="shared" si="146"/>
        <v/>
      </c>
      <c r="BS69" s="53" t="str">
        <f t="shared" si="146"/>
        <v/>
      </c>
      <c r="BT69" s="53" t="str">
        <f t="shared" si="146"/>
        <v/>
      </c>
      <c r="BU69" s="53" t="str">
        <f t="shared" si="146"/>
        <v/>
      </c>
      <c r="BV69" s="53" t="str">
        <f t="shared" si="146"/>
        <v/>
      </c>
      <c r="BW69" s="53" t="str">
        <f t="shared" si="146"/>
        <v/>
      </c>
      <c r="BX69" s="53" t="str">
        <f t="shared" si="146"/>
        <v/>
      </c>
      <c r="BY69" s="53" t="str">
        <f t="shared" si="146"/>
        <v/>
      </c>
      <c r="BZ69" s="53" t="str">
        <f t="shared" si="146"/>
        <v/>
      </c>
      <c r="CA69" s="53" t="str">
        <f t="shared" si="146"/>
        <v/>
      </c>
      <c r="CB69" s="53" t="str">
        <f t="shared" si="146"/>
        <v/>
      </c>
      <c r="CC69" s="53" t="str">
        <f t="shared" si="146"/>
        <v/>
      </c>
      <c r="CD69" s="53" t="str">
        <f t="shared" si="146"/>
        <v/>
      </c>
      <c r="CE69" s="53" t="str">
        <f t="shared" si="146"/>
        <v/>
      </c>
      <c r="CF69" s="53" t="str">
        <f t="shared" si="146"/>
        <v/>
      </c>
      <c r="CG69" s="53" t="str">
        <f t="shared" si="146"/>
        <v/>
      </c>
      <c r="CH69" s="53" t="str">
        <f t="shared" si="146"/>
        <v/>
      </c>
      <c r="CI69" s="53" t="str">
        <f t="shared" si="146"/>
        <v/>
      </c>
      <c r="CJ69" s="53" t="str">
        <f t="shared" si="146"/>
        <v/>
      </c>
      <c r="CK69" s="53" t="str">
        <f t="shared" si="146"/>
        <v/>
      </c>
      <c r="CL69" s="53" t="str">
        <f t="shared" si="146"/>
        <v/>
      </c>
      <c r="CM69" s="53" t="str">
        <f t="shared" si="146"/>
        <v/>
      </c>
      <c r="CN69" s="53" t="str">
        <f t="shared" si="146"/>
        <v/>
      </c>
      <c r="CO69" s="53" t="str">
        <f t="shared" si="146"/>
        <v/>
      </c>
      <c r="CP69" s="53" t="str">
        <f t="shared" si="146"/>
        <v/>
      </c>
      <c r="CQ69" s="53" t="str">
        <f t="shared" si="146"/>
        <v/>
      </c>
      <c r="CR69" s="54" t="str">
        <f t="shared" si="146"/>
        <v/>
      </c>
    </row>
    <row r="70" spans="2:96" x14ac:dyDescent="0.25">
      <c r="AI70" s="52"/>
      <c r="AJ70" s="53" t="str">
        <f t="shared" si="117"/>
        <v/>
      </c>
      <c r="AK70" s="53" t="str">
        <f t="shared" ref="AK70:BM70" si="147">IF($D22="", "", AK22-AK46)</f>
        <v/>
      </c>
      <c r="AL70" s="53" t="str">
        <f t="shared" si="147"/>
        <v/>
      </c>
      <c r="AM70" s="53" t="str">
        <f t="shared" si="147"/>
        <v/>
      </c>
      <c r="AN70" s="53" t="str">
        <f t="shared" si="147"/>
        <v/>
      </c>
      <c r="AO70" s="53" t="str">
        <f t="shared" si="147"/>
        <v/>
      </c>
      <c r="AP70" s="53" t="str">
        <f t="shared" si="147"/>
        <v/>
      </c>
      <c r="AQ70" s="53" t="str">
        <f t="shared" si="147"/>
        <v/>
      </c>
      <c r="AR70" s="53" t="str">
        <f t="shared" si="147"/>
        <v/>
      </c>
      <c r="AS70" s="53" t="str">
        <f t="shared" si="147"/>
        <v/>
      </c>
      <c r="AT70" s="53" t="str">
        <f t="shared" si="147"/>
        <v/>
      </c>
      <c r="AU70" s="53" t="str">
        <f t="shared" si="147"/>
        <v/>
      </c>
      <c r="AV70" s="53" t="str">
        <f t="shared" si="147"/>
        <v/>
      </c>
      <c r="AW70" s="53" t="str">
        <f t="shared" si="147"/>
        <v/>
      </c>
      <c r="AX70" s="53" t="str">
        <f t="shared" si="147"/>
        <v/>
      </c>
      <c r="AY70" s="53" t="str">
        <f t="shared" si="147"/>
        <v/>
      </c>
      <c r="AZ70" s="53" t="str">
        <f t="shared" si="147"/>
        <v/>
      </c>
      <c r="BA70" s="53" t="str">
        <f t="shared" si="147"/>
        <v/>
      </c>
      <c r="BB70" s="53" t="str">
        <f t="shared" si="147"/>
        <v/>
      </c>
      <c r="BC70" s="53" t="str">
        <f t="shared" si="147"/>
        <v/>
      </c>
      <c r="BD70" s="53" t="str">
        <f t="shared" si="147"/>
        <v/>
      </c>
      <c r="BE70" s="53" t="str">
        <f t="shared" si="147"/>
        <v/>
      </c>
      <c r="BF70" s="53" t="str">
        <f t="shared" si="147"/>
        <v/>
      </c>
      <c r="BG70" s="53" t="str">
        <f t="shared" si="147"/>
        <v/>
      </c>
      <c r="BH70" s="53" t="str">
        <f t="shared" si="147"/>
        <v/>
      </c>
      <c r="BI70" s="53" t="str">
        <f t="shared" si="147"/>
        <v/>
      </c>
      <c r="BJ70" s="53" t="str">
        <f t="shared" si="147"/>
        <v/>
      </c>
      <c r="BK70" s="53" t="str">
        <f t="shared" si="147"/>
        <v/>
      </c>
      <c r="BL70" s="53" t="str">
        <f t="shared" si="147"/>
        <v/>
      </c>
      <c r="BM70" s="54" t="str">
        <f t="shared" si="147"/>
        <v/>
      </c>
      <c r="BN70" s="7"/>
      <c r="BO70" s="52" t="str">
        <f t="shared" si="119"/>
        <v/>
      </c>
      <c r="BP70" s="53" t="str">
        <f t="shared" ref="BP70:CR70" si="148">IF($D22="", "", $B$10-BP22)</f>
        <v/>
      </c>
      <c r="BQ70" s="53" t="str">
        <f t="shared" si="148"/>
        <v/>
      </c>
      <c r="BR70" s="53" t="str">
        <f t="shared" si="148"/>
        <v/>
      </c>
      <c r="BS70" s="53" t="str">
        <f t="shared" si="148"/>
        <v/>
      </c>
      <c r="BT70" s="53" t="str">
        <f t="shared" si="148"/>
        <v/>
      </c>
      <c r="BU70" s="53" t="str">
        <f t="shared" si="148"/>
        <v/>
      </c>
      <c r="BV70" s="53" t="str">
        <f t="shared" si="148"/>
        <v/>
      </c>
      <c r="BW70" s="53" t="str">
        <f t="shared" si="148"/>
        <v/>
      </c>
      <c r="BX70" s="53" t="str">
        <f t="shared" si="148"/>
        <v/>
      </c>
      <c r="BY70" s="53" t="str">
        <f t="shared" si="148"/>
        <v/>
      </c>
      <c r="BZ70" s="53" t="str">
        <f t="shared" si="148"/>
        <v/>
      </c>
      <c r="CA70" s="53" t="str">
        <f t="shared" si="148"/>
        <v/>
      </c>
      <c r="CB70" s="53" t="str">
        <f t="shared" si="148"/>
        <v/>
      </c>
      <c r="CC70" s="53" t="str">
        <f t="shared" si="148"/>
        <v/>
      </c>
      <c r="CD70" s="53" t="str">
        <f t="shared" si="148"/>
        <v/>
      </c>
      <c r="CE70" s="53" t="str">
        <f t="shared" si="148"/>
        <v/>
      </c>
      <c r="CF70" s="53" t="str">
        <f t="shared" si="148"/>
        <v/>
      </c>
      <c r="CG70" s="53" t="str">
        <f t="shared" si="148"/>
        <v/>
      </c>
      <c r="CH70" s="53" t="str">
        <f t="shared" si="148"/>
        <v/>
      </c>
      <c r="CI70" s="53" t="str">
        <f t="shared" si="148"/>
        <v/>
      </c>
      <c r="CJ70" s="53" t="str">
        <f t="shared" si="148"/>
        <v/>
      </c>
      <c r="CK70" s="53" t="str">
        <f t="shared" si="148"/>
        <v/>
      </c>
      <c r="CL70" s="53" t="str">
        <f t="shared" si="148"/>
        <v/>
      </c>
      <c r="CM70" s="53" t="str">
        <f t="shared" si="148"/>
        <v/>
      </c>
      <c r="CN70" s="53" t="str">
        <f t="shared" si="148"/>
        <v/>
      </c>
      <c r="CO70" s="53" t="str">
        <f t="shared" si="148"/>
        <v/>
      </c>
      <c r="CP70" s="53" t="str">
        <f t="shared" si="148"/>
        <v/>
      </c>
      <c r="CQ70" s="53" t="str">
        <f t="shared" si="148"/>
        <v/>
      </c>
      <c r="CR70" s="54" t="str">
        <f t="shared" si="148"/>
        <v/>
      </c>
    </row>
    <row r="71" spans="2:96" x14ac:dyDescent="0.25">
      <c r="AI71" s="52"/>
      <c r="AJ71" s="53" t="str">
        <f t="shared" si="117"/>
        <v/>
      </c>
      <c r="AK71" s="53" t="str">
        <f t="shared" ref="AK71:BM71" si="149">IF($D23="", "", AK23-AK47)</f>
        <v/>
      </c>
      <c r="AL71" s="53" t="str">
        <f t="shared" si="149"/>
        <v/>
      </c>
      <c r="AM71" s="53" t="str">
        <f t="shared" si="149"/>
        <v/>
      </c>
      <c r="AN71" s="53" t="str">
        <f t="shared" si="149"/>
        <v/>
      </c>
      <c r="AO71" s="53" t="str">
        <f t="shared" si="149"/>
        <v/>
      </c>
      <c r="AP71" s="53" t="str">
        <f t="shared" si="149"/>
        <v/>
      </c>
      <c r="AQ71" s="53" t="str">
        <f t="shared" si="149"/>
        <v/>
      </c>
      <c r="AR71" s="53" t="str">
        <f t="shared" si="149"/>
        <v/>
      </c>
      <c r="AS71" s="53" t="str">
        <f t="shared" si="149"/>
        <v/>
      </c>
      <c r="AT71" s="53" t="str">
        <f t="shared" si="149"/>
        <v/>
      </c>
      <c r="AU71" s="53" t="str">
        <f t="shared" si="149"/>
        <v/>
      </c>
      <c r="AV71" s="53" t="str">
        <f t="shared" si="149"/>
        <v/>
      </c>
      <c r="AW71" s="53" t="str">
        <f t="shared" si="149"/>
        <v/>
      </c>
      <c r="AX71" s="53" t="str">
        <f t="shared" si="149"/>
        <v/>
      </c>
      <c r="AY71" s="53" t="str">
        <f t="shared" si="149"/>
        <v/>
      </c>
      <c r="AZ71" s="53" t="str">
        <f t="shared" si="149"/>
        <v/>
      </c>
      <c r="BA71" s="53" t="str">
        <f t="shared" si="149"/>
        <v/>
      </c>
      <c r="BB71" s="53" t="str">
        <f t="shared" si="149"/>
        <v/>
      </c>
      <c r="BC71" s="53" t="str">
        <f t="shared" si="149"/>
        <v/>
      </c>
      <c r="BD71" s="53" t="str">
        <f t="shared" si="149"/>
        <v/>
      </c>
      <c r="BE71" s="53" t="str">
        <f t="shared" si="149"/>
        <v/>
      </c>
      <c r="BF71" s="53" t="str">
        <f t="shared" si="149"/>
        <v/>
      </c>
      <c r="BG71" s="53" t="str">
        <f t="shared" si="149"/>
        <v/>
      </c>
      <c r="BH71" s="53" t="str">
        <f t="shared" si="149"/>
        <v/>
      </c>
      <c r="BI71" s="53" t="str">
        <f t="shared" si="149"/>
        <v/>
      </c>
      <c r="BJ71" s="53" t="str">
        <f t="shared" si="149"/>
        <v/>
      </c>
      <c r="BK71" s="53" t="str">
        <f t="shared" si="149"/>
        <v/>
      </c>
      <c r="BL71" s="53" t="str">
        <f t="shared" si="149"/>
        <v/>
      </c>
      <c r="BM71" s="54" t="str">
        <f t="shared" si="149"/>
        <v/>
      </c>
      <c r="BN71" s="7"/>
      <c r="BO71" s="52" t="str">
        <f t="shared" si="119"/>
        <v/>
      </c>
      <c r="BP71" s="53" t="str">
        <f t="shared" ref="BP71:CR71" si="150">IF($D23="", "", $B$10-BP23)</f>
        <v/>
      </c>
      <c r="BQ71" s="53" t="str">
        <f t="shared" si="150"/>
        <v/>
      </c>
      <c r="BR71" s="53" t="str">
        <f t="shared" si="150"/>
        <v/>
      </c>
      <c r="BS71" s="53" t="str">
        <f t="shared" si="150"/>
        <v/>
      </c>
      <c r="BT71" s="53" t="str">
        <f t="shared" si="150"/>
        <v/>
      </c>
      <c r="BU71" s="53" t="str">
        <f t="shared" si="150"/>
        <v/>
      </c>
      <c r="BV71" s="53" t="str">
        <f t="shared" si="150"/>
        <v/>
      </c>
      <c r="BW71" s="53" t="str">
        <f t="shared" si="150"/>
        <v/>
      </c>
      <c r="BX71" s="53" t="str">
        <f t="shared" si="150"/>
        <v/>
      </c>
      <c r="BY71" s="53" t="str">
        <f t="shared" si="150"/>
        <v/>
      </c>
      <c r="BZ71" s="53" t="str">
        <f t="shared" si="150"/>
        <v/>
      </c>
      <c r="CA71" s="53" t="str">
        <f t="shared" si="150"/>
        <v/>
      </c>
      <c r="CB71" s="53" t="str">
        <f t="shared" si="150"/>
        <v/>
      </c>
      <c r="CC71" s="53" t="str">
        <f t="shared" si="150"/>
        <v/>
      </c>
      <c r="CD71" s="53" t="str">
        <f t="shared" si="150"/>
        <v/>
      </c>
      <c r="CE71" s="53" t="str">
        <f t="shared" si="150"/>
        <v/>
      </c>
      <c r="CF71" s="53" t="str">
        <f t="shared" si="150"/>
        <v/>
      </c>
      <c r="CG71" s="53" t="str">
        <f t="shared" si="150"/>
        <v/>
      </c>
      <c r="CH71" s="53" t="str">
        <f t="shared" si="150"/>
        <v/>
      </c>
      <c r="CI71" s="53" t="str">
        <f t="shared" si="150"/>
        <v/>
      </c>
      <c r="CJ71" s="53" t="str">
        <f t="shared" si="150"/>
        <v/>
      </c>
      <c r="CK71" s="53" t="str">
        <f t="shared" si="150"/>
        <v/>
      </c>
      <c r="CL71" s="53" t="str">
        <f t="shared" si="150"/>
        <v/>
      </c>
      <c r="CM71" s="53" t="str">
        <f t="shared" si="150"/>
        <v/>
      </c>
      <c r="CN71" s="53" t="str">
        <f t="shared" si="150"/>
        <v/>
      </c>
      <c r="CO71" s="53" t="str">
        <f t="shared" si="150"/>
        <v/>
      </c>
      <c r="CP71" s="53" t="str">
        <f t="shared" si="150"/>
        <v/>
      </c>
      <c r="CQ71" s="53" t="str">
        <f t="shared" si="150"/>
        <v/>
      </c>
      <c r="CR71" s="54" t="str">
        <f t="shared" si="150"/>
        <v/>
      </c>
    </row>
    <row r="72" spans="2:96" x14ac:dyDescent="0.25">
      <c r="AI72" s="52"/>
      <c r="AJ72" s="53" t="str">
        <f t="shared" si="117"/>
        <v/>
      </c>
      <c r="AK72" s="53" t="str">
        <f t="shared" ref="AK72:BM72" si="151">IF($D24="", "", AK24-AK48)</f>
        <v/>
      </c>
      <c r="AL72" s="53" t="str">
        <f t="shared" si="151"/>
        <v/>
      </c>
      <c r="AM72" s="53" t="str">
        <f t="shared" si="151"/>
        <v/>
      </c>
      <c r="AN72" s="53" t="str">
        <f t="shared" si="151"/>
        <v/>
      </c>
      <c r="AO72" s="53" t="str">
        <f t="shared" si="151"/>
        <v/>
      </c>
      <c r="AP72" s="53" t="str">
        <f t="shared" si="151"/>
        <v/>
      </c>
      <c r="AQ72" s="53" t="str">
        <f t="shared" si="151"/>
        <v/>
      </c>
      <c r="AR72" s="53" t="str">
        <f t="shared" si="151"/>
        <v/>
      </c>
      <c r="AS72" s="53" t="str">
        <f t="shared" si="151"/>
        <v/>
      </c>
      <c r="AT72" s="53" t="str">
        <f t="shared" si="151"/>
        <v/>
      </c>
      <c r="AU72" s="53" t="str">
        <f t="shared" si="151"/>
        <v/>
      </c>
      <c r="AV72" s="53" t="str">
        <f t="shared" si="151"/>
        <v/>
      </c>
      <c r="AW72" s="53" t="str">
        <f t="shared" si="151"/>
        <v/>
      </c>
      <c r="AX72" s="53" t="str">
        <f t="shared" si="151"/>
        <v/>
      </c>
      <c r="AY72" s="53" t="str">
        <f t="shared" si="151"/>
        <v/>
      </c>
      <c r="AZ72" s="53" t="str">
        <f t="shared" si="151"/>
        <v/>
      </c>
      <c r="BA72" s="53" t="str">
        <f t="shared" si="151"/>
        <v/>
      </c>
      <c r="BB72" s="53" t="str">
        <f t="shared" si="151"/>
        <v/>
      </c>
      <c r="BC72" s="53" t="str">
        <f t="shared" si="151"/>
        <v/>
      </c>
      <c r="BD72" s="53" t="str">
        <f t="shared" si="151"/>
        <v/>
      </c>
      <c r="BE72" s="53" t="str">
        <f t="shared" si="151"/>
        <v/>
      </c>
      <c r="BF72" s="53" t="str">
        <f t="shared" si="151"/>
        <v/>
      </c>
      <c r="BG72" s="53" t="str">
        <f t="shared" si="151"/>
        <v/>
      </c>
      <c r="BH72" s="53" t="str">
        <f t="shared" si="151"/>
        <v/>
      </c>
      <c r="BI72" s="53" t="str">
        <f t="shared" si="151"/>
        <v/>
      </c>
      <c r="BJ72" s="53" t="str">
        <f t="shared" si="151"/>
        <v/>
      </c>
      <c r="BK72" s="53" t="str">
        <f t="shared" si="151"/>
        <v/>
      </c>
      <c r="BL72" s="53" t="str">
        <f t="shared" si="151"/>
        <v/>
      </c>
      <c r="BM72" s="54" t="str">
        <f t="shared" si="151"/>
        <v/>
      </c>
      <c r="BN72" s="7"/>
      <c r="BO72" s="52" t="str">
        <f t="shared" si="119"/>
        <v/>
      </c>
      <c r="BP72" s="53" t="str">
        <f t="shared" ref="BP72:CR72" si="152">IF($D24="", "", $B$10-BP24)</f>
        <v/>
      </c>
      <c r="BQ72" s="53" t="str">
        <f t="shared" si="152"/>
        <v/>
      </c>
      <c r="BR72" s="53" t="str">
        <f t="shared" si="152"/>
        <v/>
      </c>
      <c r="BS72" s="53" t="str">
        <f t="shared" si="152"/>
        <v/>
      </c>
      <c r="BT72" s="53" t="str">
        <f t="shared" si="152"/>
        <v/>
      </c>
      <c r="BU72" s="53" t="str">
        <f t="shared" si="152"/>
        <v/>
      </c>
      <c r="BV72" s="53" t="str">
        <f t="shared" si="152"/>
        <v/>
      </c>
      <c r="BW72" s="53" t="str">
        <f t="shared" si="152"/>
        <v/>
      </c>
      <c r="BX72" s="53" t="str">
        <f t="shared" si="152"/>
        <v/>
      </c>
      <c r="BY72" s="53" t="str">
        <f t="shared" si="152"/>
        <v/>
      </c>
      <c r="BZ72" s="53" t="str">
        <f t="shared" si="152"/>
        <v/>
      </c>
      <c r="CA72" s="53" t="str">
        <f t="shared" si="152"/>
        <v/>
      </c>
      <c r="CB72" s="53" t="str">
        <f t="shared" si="152"/>
        <v/>
      </c>
      <c r="CC72" s="53" t="str">
        <f t="shared" si="152"/>
        <v/>
      </c>
      <c r="CD72" s="53" t="str">
        <f t="shared" si="152"/>
        <v/>
      </c>
      <c r="CE72" s="53" t="str">
        <f t="shared" si="152"/>
        <v/>
      </c>
      <c r="CF72" s="53" t="str">
        <f t="shared" si="152"/>
        <v/>
      </c>
      <c r="CG72" s="53" t="str">
        <f t="shared" si="152"/>
        <v/>
      </c>
      <c r="CH72" s="53" t="str">
        <f t="shared" si="152"/>
        <v/>
      </c>
      <c r="CI72" s="53" t="str">
        <f t="shared" si="152"/>
        <v/>
      </c>
      <c r="CJ72" s="53" t="str">
        <f t="shared" si="152"/>
        <v/>
      </c>
      <c r="CK72" s="53" t="str">
        <f t="shared" si="152"/>
        <v/>
      </c>
      <c r="CL72" s="53" t="str">
        <f t="shared" si="152"/>
        <v/>
      </c>
      <c r="CM72" s="53" t="str">
        <f t="shared" si="152"/>
        <v/>
      </c>
      <c r="CN72" s="53" t="str">
        <f t="shared" si="152"/>
        <v/>
      </c>
      <c r="CO72" s="53" t="str">
        <f t="shared" si="152"/>
        <v/>
      </c>
      <c r="CP72" s="53" t="str">
        <f t="shared" si="152"/>
        <v/>
      </c>
      <c r="CQ72" s="53" t="str">
        <f t="shared" si="152"/>
        <v/>
      </c>
      <c r="CR72" s="54" t="str">
        <f t="shared" si="152"/>
        <v/>
      </c>
    </row>
    <row r="73" spans="2:96" x14ac:dyDescent="0.25">
      <c r="AI73" s="52"/>
      <c r="AJ73" s="53" t="str">
        <f t="shared" si="117"/>
        <v/>
      </c>
      <c r="AK73" s="53" t="str">
        <f t="shared" ref="AK73:BM73" si="153">IF($D25="", "", AK25-AK49)</f>
        <v/>
      </c>
      <c r="AL73" s="53" t="str">
        <f t="shared" si="153"/>
        <v/>
      </c>
      <c r="AM73" s="53" t="str">
        <f t="shared" si="153"/>
        <v/>
      </c>
      <c r="AN73" s="53" t="str">
        <f t="shared" si="153"/>
        <v/>
      </c>
      <c r="AO73" s="53" t="str">
        <f t="shared" si="153"/>
        <v/>
      </c>
      <c r="AP73" s="53" t="str">
        <f t="shared" si="153"/>
        <v/>
      </c>
      <c r="AQ73" s="53" t="str">
        <f t="shared" si="153"/>
        <v/>
      </c>
      <c r="AR73" s="53" t="str">
        <f t="shared" si="153"/>
        <v/>
      </c>
      <c r="AS73" s="53" t="str">
        <f t="shared" si="153"/>
        <v/>
      </c>
      <c r="AT73" s="53" t="str">
        <f t="shared" si="153"/>
        <v/>
      </c>
      <c r="AU73" s="53" t="str">
        <f t="shared" si="153"/>
        <v/>
      </c>
      <c r="AV73" s="53" t="str">
        <f t="shared" si="153"/>
        <v/>
      </c>
      <c r="AW73" s="53" t="str">
        <f t="shared" si="153"/>
        <v/>
      </c>
      <c r="AX73" s="53" t="str">
        <f t="shared" si="153"/>
        <v/>
      </c>
      <c r="AY73" s="53" t="str">
        <f t="shared" si="153"/>
        <v/>
      </c>
      <c r="AZ73" s="53" t="str">
        <f t="shared" si="153"/>
        <v/>
      </c>
      <c r="BA73" s="53" t="str">
        <f t="shared" si="153"/>
        <v/>
      </c>
      <c r="BB73" s="53" t="str">
        <f t="shared" si="153"/>
        <v/>
      </c>
      <c r="BC73" s="53" t="str">
        <f t="shared" si="153"/>
        <v/>
      </c>
      <c r="BD73" s="53" t="str">
        <f t="shared" si="153"/>
        <v/>
      </c>
      <c r="BE73" s="53" t="str">
        <f t="shared" si="153"/>
        <v/>
      </c>
      <c r="BF73" s="53" t="str">
        <f t="shared" si="153"/>
        <v/>
      </c>
      <c r="BG73" s="53" t="str">
        <f t="shared" si="153"/>
        <v/>
      </c>
      <c r="BH73" s="53" t="str">
        <f t="shared" si="153"/>
        <v/>
      </c>
      <c r="BI73" s="53" t="str">
        <f t="shared" si="153"/>
        <v/>
      </c>
      <c r="BJ73" s="53" t="str">
        <f t="shared" si="153"/>
        <v/>
      </c>
      <c r="BK73" s="53" t="str">
        <f t="shared" si="153"/>
        <v/>
      </c>
      <c r="BL73" s="53" t="str">
        <f t="shared" si="153"/>
        <v/>
      </c>
      <c r="BM73" s="54" t="str">
        <f t="shared" si="153"/>
        <v/>
      </c>
      <c r="BN73" s="7"/>
      <c r="BO73" s="52" t="str">
        <f t="shared" si="119"/>
        <v/>
      </c>
      <c r="BP73" s="53" t="str">
        <f t="shared" ref="BP73:CR73" si="154">IF($D25="", "", $B$10-BP25)</f>
        <v/>
      </c>
      <c r="BQ73" s="53" t="str">
        <f t="shared" si="154"/>
        <v/>
      </c>
      <c r="BR73" s="53" t="str">
        <f t="shared" si="154"/>
        <v/>
      </c>
      <c r="BS73" s="53" t="str">
        <f t="shared" si="154"/>
        <v/>
      </c>
      <c r="BT73" s="53" t="str">
        <f t="shared" si="154"/>
        <v/>
      </c>
      <c r="BU73" s="53" t="str">
        <f t="shared" si="154"/>
        <v/>
      </c>
      <c r="BV73" s="53" t="str">
        <f t="shared" si="154"/>
        <v/>
      </c>
      <c r="BW73" s="53" t="str">
        <f t="shared" si="154"/>
        <v/>
      </c>
      <c r="BX73" s="53" t="str">
        <f t="shared" si="154"/>
        <v/>
      </c>
      <c r="BY73" s="53" t="str">
        <f t="shared" si="154"/>
        <v/>
      </c>
      <c r="BZ73" s="53" t="str">
        <f t="shared" si="154"/>
        <v/>
      </c>
      <c r="CA73" s="53" t="str">
        <f t="shared" si="154"/>
        <v/>
      </c>
      <c r="CB73" s="53" t="str">
        <f t="shared" si="154"/>
        <v/>
      </c>
      <c r="CC73" s="53" t="str">
        <f t="shared" si="154"/>
        <v/>
      </c>
      <c r="CD73" s="53" t="str">
        <f t="shared" si="154"/>
        <v/>
      </c>
      <c r="CE73" s="53" t="str">
        <f t="shared" si="154"/>
        <v/>
      </c>
      <c r="CF73" s="53" t="str">
        <f t="shared" si="154"/>
        <v/>
      </c>
      <c r="CG73" s="53" t="str">
        <f t="shared" si="154"/>
        <v/>
      </c>
      <c r="CH73" s="53" t="str">
        <f t="shared" si="154"/>
        <v/>
      </c>
      <c r="CI73" s="53" t="str">
        <f t="shared" si="154"/>
        <v/>
      </c>
      <c r="CJ73" s="53" t="str">
        <f t="shared" si="154"/>
        <v/>
      </c>
      <c r="CK73" s="53" t="str">
        <f t="shared" si="154"/>
        <v/>
      </c>
      <c r="CL73" s="53" t="str">
        <f t="shared" si="154"/>
        <v/>
      </c>
      <c r="CM73" s="53" t="str">
        <f t="shared" si="154"/>
        <v/>
      </c>
      <c r="CN73" s="53" t="str">
        <f t="shared" si="154"/>
        <v/>
      </c>
      <c r="CO73" s="53" t="str">
        <f t="shared" si="154"/>
        <v/>
      </c>
      <c r="CP73" s="53" t="str">
        <f t="shared" si="154"/>
        <v/>
      </c>
      <c r="CQ73" s="53" t="str">
        <f t="shared" si="154"/>
        <v/>
      </c>
      <c r="CR73" s="54" t="str">
        <f t="shared" si="154"/>
        <v/>
      </c>
    </row>
    <row r="74" spans="2:96" x14ac:dyDescent="0.25">
      <c r="AI74" s="52"/>
      <c r="AJ74" s="53" t="str">
        <f t="shared" si="117"/>
        <v/>
      </c>
      <c r="AK74" s="53" t="str">
        <f t="shared" ref="AK74:BM74" si="155">IF($D26="", "", AK26-AK50)</f>
        <v/>
      </c>
      <c r="AL74" s="53" t="str">
        <f t="shared" si="155"/>
        <v/>
      </c>
      <c r="AM74" s="53" t="str">
        <f t="shared" si="155"/>
        <v/>
      </c>
      <c r="AN74" s="53" t="str">
        <f t="shared" si="155"/>
        <v/>
      </c>
      <c r="AO74" s="53" t="str">
        <f t="shared" si="155"/>
        <v/>
      </c>
      <c r="AP74" s="53" t="str">
        <f t="shared" si="155"/>
        <v/>
      </c>
      <c r="AQ74" s="53" t="str">
        <f t="shared" si="155"/>
        <v/>
      </c>
      <c r="AR74" s="53" t="str">
        <f t="shared" si="155"/>
        <v/>
      </c>
      <c r="AS74" s="53" t="str">
        <f t="shared" si="155"/>
        <v/>
      </c>
      <c r="AT74" s="53" t="str">
        <f t="shared" si="155"/>
        <v/>
      </c>
      <c r="AU74" s="53" t="str">
        <f t="shared" si="155"/>
        <v/>
      </c>
      <c r="AV74" s="53" t="str">
        <f t="shared" si="155"/>
        <v/>
      </c>
      <c r="AW74" s="53" t="str">
        <f t="shared" si="155"/>
        <v/>
      </c>
      <c r="AX74" s="53" t="str">
        <f t="shared" si="155"/>
        <v/>
      </c>
      <c r="AY74" s="53" t="str">
        <f t="shared" si="155"/>
        <v/>
      </c>
      <c r="AZ74" s="53" t="str">
        <f t="shared" si="155"/>
        <v/>
      </c>
      <c r="BA74" s="53" t="str">
        <f t="shared" si="155"/>
        <v/>
      </c>
      <c r="BB74" s="53" t="str">
        <f t="shared" si="155"/>
        <v/>
      </c>
      <c r="BC74" s="53" t="str">
        <f t="shared" si="155"/>
        <v/>
      </c>
      <c r="BD74" s="53" t="str">
        <f t="shared" si="155"/>
        <v/>
      </c>
      <c r="BE74" s="53" t="str">
        <f t="shared" si="155"/>
        <v/>
      </c>
      <c r="BF74" s="53" t="str">
        <f t="shared" si="155"/>
        <v/>
      </c>
      <c r="BG74" s="53" t="str">
        <f t="shared" si="155"/>
        <v/>
      </c>
      <c r="BH74" s="53" t="str">
        <f t="shared" si="155"/>
        <v/>
      </c>
      <c r="BI74" s="53" t="str">
        <f t="shared" si="155"/>
        <v/>
      </c>
      <c r="BJ74" s="53" t="str">
        <f t="shared" si="155"/>
        <v/>
      </c>
      <c r="BK74" s="53" t="str">
        <f t="shared" si="155"/>
        <v/>
      </c>
      <c r="BL74" s="53" t="str">
        <f t="shared" si="155"/>
        <v/>
      </c>
      <c r="BM74" s="54" t="str">
        <f t="shared" si="155"/>
        <v/>
      </c>
      <c r="BN74" s="7"/>
      <c r="BO74" s="52" t="str">
        <f t="shared" si="119"/>
        <v/>
      </c>
      <c r="BP74" s="53" t="str">
        <f t="shared" ref="BP74:CR74" si="156">IF($D26="", "", $B$10-BP26)</f>
        <v/>
      </c>
      <c r="BQ74" s="53" t="str">
        <f t="shared" si="156"/>
        <v/>
      </c>
      <c r="BR74" s="53" t="str">
        <f t="shared" si="156"/>
        <v/>
      </c>
      <c r="BS74" s="53" t="str">
        <f t="shared" si="156"/>
        <v/>
      </c>
      <c r="BT74" s="53" t="str">
        <f t="shared" si="156"/>
        <v/>
      </c>
      <c r="BU74" s="53" t="str">
        <f t="shared" si="156"/>
        <v/>
      </c>
      <c r="BV74" s="53" t="str">
        <f t="shared" si="156"/>
        <v/>
      </c>
      <c r="BW74" s="53" t="str">
        <f t="shared" si="156"/>
        <v/>
      </c>
      <c r="BX74" s="53" t="str">
        <f t="shared" si="156"/>
        <v/>
      </c>
      <c r="BY74" s="53" t="str">
        <f t="shared" si="156"/>
        <v/>
      </c>
      <c r="BZ74" s="53" t="str">
        <f t="shared" si="156"/>
        <v/>
      </c>
      <c r="CA74" s="53" t="str">
        <f t="shared" si="156"/>
        <v/>
      </c>
      <c r="CB74" s="53" t="str">
        <f t="shared" si="156"/>
        <v/>
      </c>
      <c r="CC74" s="53" t="str">
        <f t="shared" si="156"/>
        <v/>
      </c>
      <c r="CD74" s="53" t="str">
        <f t="shared" si="156"/>
        <v/>
      </c>
      <c r="CE74" s="53" t="str">
        <f t="shared" si="156"/>
        <v/>
      </c>
      <c r="CF74" s="53" t="str">
        <f t="shared" si="156"/>
        <v/>
      </c>
      <c r="CG74" s="53" t="str">
        <f t="shared" si="156"/>
        <v/>
      </c>
      <c r="CH74" s="53" t="str">
        <f t="shared" si="156"/>
        <v/>
      </c>
      <c r="CI74" s="53" t="str">
        <f t="shared" si="156"/>
        <v/>
      </c>
      <c r="CJ74" s="53" t="str">
        <f t="shared" si="156"/>
        <v/>
      </c>
      <c r="CK74" s="53" t="str">
        <f t="shared" si="156"/>
        <v/>
      </c>
      <c r="CL74" s="53" t="str">
        <f t="shared" si="156"/>
        <v/>
      </c>
      <c r="CM74" s="53" t="str">
        <f t="shared" si="156"/>
        <v/>
      </c>
      <c r="CN74" s="53" t="str">
        <f t="shared" si="156"/>
        <v/>
      </c>
      <c r="CO74" s="53" t="str">
        <f t="shared" si="156"/>
        <v/>
      </c>
      <c r="CP74" s="53" t="str">
        <f t="shared" si="156"/>
        <v/>
      </c>
      <c r="CQ74" s="53" t="str">
        <f t="shared" si="156"/>
        <v/>
      </c>
      <c r="CR74" s="54" t="str">
        <f t="shared" si="156"/>
        <v/>
      </c>
    </row>
    <row r="75" spans="2:96" ht="15.75" thickBot="1" x14ac:dyDescent="0.3">
      <c r="AI75" s="55"/>
      <c r="AJ75" s="56" t="str">
        <f t="shared" si="117"/>
        <v/>
      </c>
      <c r="AK75" s="56" t="str">
        <f t="shared" ref="AK75:BM75" si="157">IF($D27="", "", AK27-AK51)</f>
        <v/>
      </c>
      <c r="AL75" s="56" t="str">
        <f t="shared" si="157"/>
        <v/>
      </c>
      <c r="AM75" s="56" t="str">
        <f t="shared" si="157"/>
        <v/>
      </c>
      <c r="AN75" s="56" t="str">
        <f t="shared" si="157"/>
        <v/>
      </c>
      <c r="AO75" s="56" t="str">
        <f t="shared" si="157"/>
        <v/>
      </c>
      <c r="AP75" s="56" t="str">
        <f t="shared" si="157"/>
        <v/>
      </c>
      <c r="AQ75" s="56" t="str">
        <f t="shared" si="157"/>
        <v/>
      </c>
      <c r="AR75" s="56" t="str">
        <f t="shared" si="157"/>
        <v/>
      </c>
      <c r="AS75" s="56" t="str">
        <f t="shared" si="157"/>
        <v/>
      </c>
      <c r="AT75" s="56" t="str">
        <f t="shared" si="157"/>
        <v/>
      </c>
      <c r="AU75" s="56" t="str">
        <f t="shared" si="157"/>
        <v/>
      </c>
      <c r="AV75" s="56" t="str">
        <f t="shared" si="157"/>
        <v/>
      </c>
      <c r="AW75" s="56" t="str">
        <f t="shared" si="157"/>
        <v/>
      </c>
      <c r="AX75" s="56" t="str">
        <f t="shared" si="157"/>
        <v/>
      </c>
      <c r="AY75" s="56" t="str">
        <f t="shared" si="157"/>
        <v/>
      </c>
      <c r="AZ75" s="56" t="str">
        <f t="shared" si="157"/>
        <v/>
      </c>
      <c r="BA75" s="56" t="str">
        <f t="shared" si="157"/>
        <v/>
      </c>
      <c r="BB75" s="56" t="str">
        <f t="shared" si="157"/>
        <v/>
      </c>
      <c r="BC75" s="56" t="str">
        <f t="shared" si="157"/>
        <v/>
      </c>
      <c r="BD75" s="56" t="str">
        <f t="shared" si="157"/>
        <v/>
      </c>
      <c r="BE75" s="56" t="str">
        <f t="shared" si="157"/>
        <v/>
      </c>
      <c r="BF75" s="56" t="str">
        <f t="shared" si="157"/>
        <v/>
      </c>
      <c r="BG75" s="56" t="str">
        <f t="shared" si="157"/>
        <v/>
      </c>
      <c r="BH75" s="56" t="str">
        <f t="shared" si="157"/>
        <v/>
      </c>
      <c r="BI75" s="56" t="str">
        <f t="shared" si="157"/>
        <v/>
      </c>
      <c r="BJ75" s="56" t="str">
        <f t="shared" si="157"/>
        <v/>
      </c>
      <c r="BK75" s="56" t="str">
        <f t="shared" si="157"/>
        <v/>
      </c>
      <c r="BL75" s="56" t="str">
        <f t="shared" si="157"/>
        <v/>
      </c>
      <c r="BM75" s="57" t="str">
        <f t="shared" si="157"/>
        <v/>
      </c>
      <c r="BO75" s="55" t="str">
        <f t="shared" si="119"/>
        <v/>
      </c>
      <c r="BP75" s="56" t="str">
        <f t="shared" ref="BP75:CR75" si="158">IF($D27="", "", $B$10-BP27)</f>
        <v/>
      </c>
      <c r="BQ75" s="56" t="str">
        <f t="shared" si="158"/>
        <v/>
      </c>
      <c r="BR75" s="56" t="str">
        <f t="shared" si="158"/>
        <v/>
      </c>
      <c r="BS75" s="56" t="str">
        <f t="shared" si="158"/>
        <v/>
      </c>
      <c r="BT75" s="56" t="str">
        <f t="shared" si="158"/>
        <v/>
      </c>
      <c r="BU75" s="56" t="str">
        <f t="shared" si="158"/>
        <v/>
      </c>
      <c r="BV75" s="56" t="str">
        <f t="shared" si="158"/>
        <v/>
      </c>
      <c r="BW75" s="56" t="str">
        <f t="shared" si="158"/>
        <v/>
      </c>
      <c r="BX75" s="56" t="str">
        <f t="shared" si="158"/>
        <v/>
      </c>
      <c r="BY75" s="56" t="str">
        <f t="shared" si="158"/>
        <v/>
      </c>
      <c r="BZ75" s="56" t="str">
        <f t="shared" si="158"/>
        <v/>
      </c>
      <c r="CA75" s="56" t="str">
        <f t="shared" si="158"/>
        <v/>
      </c>
      <c r="CB75" s="56" t="str">
        <f t="shared" si="158"/>
        <v/>
      </c>
      <c r="CC75" s="56" t="str">
        <f t="shared" si="158"/>
        <v/>
      </c>
      <c r="CD75" s="56" t="str">
        <f t="shared" si="158"/>
        <v/>
      </c>
      <c r="CE75" s="56" t="str">
        <f t="shared" si="158"/>
        <v/>
      </c>
      <c r="CF75" s="56" t="str">
        <f t="shared" si="158"/>
        <v/>
      </c>
      <c r="CG75" s="56" t="str">
        <f t="shared" si="158"/>
        <v/>
      </c>
      <c r="CH75" s="56" t="str">
        <f t="shared" si="158"/>
        <v/>
      </c>
      <c r="CI75" s="56" t="str">
        <f t="shared" si="158"/>
        <v/>
      </c>
      <c r="CJ75" s="56" t="str">
        <f t="shared" si="158"/>
        <v/>
      </c>
      <c r="CK75" s="56" t="str">
        <f t="shared" si="158"/>
        <v/>
      </c>
      <c r="CL75" s="56" t="str">
        <f t="shared" si="158"/>
        <v/>
      </c>
      <c r="CM75" s="56" t="str">
        <f t="shared" si="158"/>
        <v/>
      </c>
      <c r="CN75" s="56" t="str">
        <f t="shared" si="158"/>
        <v/>
      </c>
      <c r="CO75" s="56" t="str">
        <f t="shared" si="158"/>
        <v/>
      </c>
      <c r="CP75" s="56" t="str">
        <f t="shared" si="158"/>
        <v/>
      </c>
      <c r="CQ75" s="56" t="str">
        <f t="shared" si="158"/>
        <v/>
      </c>
      <c r="CR75" s="57" t="str">
        <f t="shared" si="158"/>
        <v/>
      </c>
    </row>
    <row r="76" spans="2:96" ht="15.75" thickBot="1" x14ac:dyDescent="0.3">
      <c r="BK76" s="28"/>
      <c r="BL76" s="27"/>
      <c r="BM76" s="7"/>
    </row>
    <row r="77" spans="2:96" ht="15.75" thickBot="1" x14ac:dyDescent="0.3">
      <c r="AI77" s="293" t="s">
        <v>49</v>
      </c>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5"/>
      <c r="BN77" s="10"/>
      <c r="BO77" s="293" t="s">
        <v>61</v>
      </c>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5"/>
    </row>
    <row r="78" spans="2:96" ht="15.75" thickBot="1" x14ac:dyDescent="0.3">
      <c r="AI78" s="69"/>
      <c r="AJ78" s="62">
        <v>1</v>
      </c>
      <c r="AK78" s="62">
        <v>2</v>
      </c>
      <c r="AL78" s="62">
        <v>3</v>
      </c>
      <c r="AM78" s="62">
        <v>4</v>
      </c>
      <c r="AN78" s="62">
        <v>5</v>
      </c>
      <c r="AO78" s="62">
        <v>6</v>
      </c>
      <c r="AP78" s="62">
        <v>7</v>
      </c>
      <c r="AQ78" s="62">
        <v>8</v>
      </c>
      <c r="AR78" s="62">
        <v>9</v>
      </c>
      <c r="AS78" s="62">
        <v>10</v>
      </c>
      <c r="AT78" s="62">
        <v>11</v>
      </c>
      <c r="AU78" s="62">
        <v>12</v>
      </c>
      <c r="AV78" s="62">
        <v>13</v>
      </c>
      <c r="AW78" s="62">
        <v>14</v>
      </c>
      <c r="AX78" s="62">
        <v>15</v>
      </c>
      <c r="AY78" s="62">
        <v>16</v>
      </c>
      <c r="AZ78" s="62">
        <v>17</v>
      </c>
      <c r="BA78" s="62">
        <v>18</v>
      </c>
      <c r="BB78" s="62">
        <v>19</v>
      </c>
      <c r="BC78" s="62">
        <v>20</v>
      </c>
      <c r="BD78" s="62">
        <v>21</v>
      </c>
      <c r="BE78" s="62">
        <v>22</v>
      </c>
      <c r="BF78" s="62">
        <v>23</v>
      </c>
      <c r="BG78" s="62">
        <v>24</v>
      </c>
      <c r="BH78" s="62">
        <v>25</v>
      </c>
      <c r="BI78" s="62">
        <v>26</v>
      </c>
      <c r="BJ78" s="62">
        <v>27</v>
      </c>
      <c r="BK78" s="62">
        <v>28</v>
      </c>
      <c r="BL78" s="62">
        <v>29</v>
      </c>
      <c r="BM78" s="63">
        <v>30</v>
      </c>
      <c r="BN78" s="7"/>
      <c r="BO78" s="64">
        <v>1</v>
      </c>
      <c r="BP78" s="65">
        <v>2</v>
      </c>
      <c r="BQ78" s="65">
        <v>3</v>
      </c>
      <c r="BR78" s="65">
        <v>4</v>
      </c>
      <c r="BS78" s="65">
        <v>5</v>
      </c>
      <c r="BT78" s="65">
        <v>6</v>
      </c>
      <c r="BU78" s="65">
        <v>7</v>
      </c>
      <c r="BV78" s="65">
        <v>8</v>
      </c>
      <c r="BW78" s="65">
        <v>9</v>
      </c>
      <c r="BX78" s="65">
        <v>10</v>
      </c>
      <c r="BY78" s="65">
        <v>11</v>
      </c>
      <c r="BZ78" s="65">
        <v>12</v>
      </c>
      <c r="CA78" s="65">
        <v>13</v>
      </c>
      <c r="CB78" s="65">
        <v>14</v>
      </c>
      <c r="CC78" s="65">
        <v>15</v>
      </c>
      <c r="CD78" s="65">
        <v>16</v>
      </c>
      <c r="CE78" s="65">
        <v>17</v>
      </c>
      <c r="CF78" s="65">
        <v>18</v>
      </c>
      <c r="CG78" s="65">
        <v>19</v>
      </c>
      <c r="CH78" s="65">
        <v>20</v>
      </c>
      <c r="CI78" s="65">
        <v>21</v>
      </c>
      <c r="CJ78" s="65">
        <v>22</v>
      </c>
      <c r="CK78" s="65">
        <v>23</v>
      </c>
      <c r="CL78" s="65">
        <v>24</v>
      </c>
      <c r="CM78" s="65">
        <v>25</v>
      </c>
      <c r="CN78" s="65">
        <v>26</v>
      </c>
      <c r="CO78" s="65">
        <v>27</v>
      </c>
      <c r="CP78" s="65">
        <v>28</v>
      </c>
      <c r="CQ78" s="65">
        <v>29</v>
      </c>
      <c r="CR78" s="66">
        <v>30</v>
      </c>
    </row>
    <row r="79" spans="2:96" x14ac:dyDescent="0.25">
      <c r="AG79"/>
      <c r="AI79" s="52"/>
      <c r="AJ79" s="53">
        <f>IF($D7="", "", AJ55+BO103)</f>
        <v>5524.6440280533661</v>
      </c>
      <c r="AK79" s="53">
        <f t="shared" ref="AK79:BM87" si="159">IF($D7="", "", AK55+BP103)</f>
        <v>4429.1744809720149</v>
      </c>
      <c r="AL79" s="53">
        <f t="shared" si="159"/>
        <v>3344.7249382978171</v>
      </c>
      <c r="AM79" s="53">
        <f t="shared" si="159"/>
        <v>2272.4917806800004</v>
      </c>
      <c r="AN79" s="53">
        <f t="shared" si="159"/>
        <v>1213.7370640142053</v>
      </c>
      <c r="AO79" s="53">
        <f t="shared" si="159"/>
        <v>169.79151383827775</v>
      </c>
      <c r="AP79" s="53">
        <f t="shared" si="159"/>
        <v>-857.94235523836142</v>
      </c>
      <c r="AQ79" s="53">
        <f t="shared" si="159"/>
        <v>-1867.9869901104976</v>
      </c>
      <c r="AR79" s="53">
        <f t="shared" si="159"/>
        <v>-2858.7864146077245</v>
      </c>
      <c r="AS79" s="53">
        <f t="shared" si="159"/>
        <v>-3828.7027044315728</v>
      </c>
      <c r="AT79" s="53">
        <f t="shared" si="159"/>
        <v>-4776.0123160449602</v>
      </c>
      <c r="AU79" s="53">
        <f t="shared" si="159"/>
        <v>-5698.9022637491944</v>
      </c>
      <c r="AV79" s="53">
        <f t="shared" si="159"/>
        <v>-6595.4661389609082</v>
      </c>
      <c r="AW79" s="53">
        <f t="shared" si="159"/>
        <v>-7463.6999654743886</v>
      </c>
      <c r="AX79" s="53">
        <f t="shared" si="159"/>
        <v>-8301.4978842571236</v>
      </c>
      <c r="AY79" s="53">
        <f t="shared" si="159"/>
        <v>-9106.6476610781392</v>
      </c>
      <c r="AZ79" s="53">
        <f t="shared" si="159"/>
        <v>-9876.8260100172101</v>
      </c>
      <c r="BA79" s="53">
        <f t="shared" si="159"/>
        <v>-10609.593725633935</v>
      </c>
      <c r="BB79" s="53">
        <f t="shared" si="159"/>
        <v>-11302.390616303341</v>
      </c>
      <c r="BC79" s="53">
        <f t="shared" si="159"/>
        <v>-11952.530230940283</v>
      </c>
      <c r="BD79" s="53">
        <f t="shared" si="159"/>
        <v>-12557.194371035566</v>
      </c>
      <c r="BE79" s="53">
        <f t="shared" si="159"/>
        <v>-13113.427379624893</v>
      </c>
      <c r="BF79" s="53">
        <f t="shared" si="159"/>
        <v>-13618.130198489231</v>
      </c>
      <c r="BG79" s="53">
        <f t="shared" si="159"/>
        <v>-14068.054184558991</v>
      </c>
      <c r="BH79" s="53">
        <f t="shared" si="159"/>
        <v>-14459.794676149239</v>
      </c>
      <c r="BI79" s="53">
        <f t="shared" si="159"/>
        <v>-14789.78429929999</v>
      </c>
      <c r="BJ79" s="53">
        <f t="shared" si="159"/>
        <v>-15054.286004126614</v>
      </c>
      <c r="BK79" s="53">
        <f t="shared" si="159"/>
        <v>-15249.38582070548</v>
      </c>
      <c r="BL79" s="53">
        <f t="shared" si="159"/>
        <v>-15370.985323620142</v>
      </c>
      <c r="BM79" s="54">
        <f t="shared" si="159"/>
        <v>-15414.793793887326</v>
      </c>
      <c r="BN79" s="7"/>
      <c r="BO79" s="52">
        <f>IF($D7="", "", $B$10-BO31)</f>
        <v>78046.90938334557</v>
      </c>
      <c r="BP79" s="53">
        <f t="shared" ref="BP79:CR79" si="160">IF($D7="", "", $B$10-BP31)</f>
        <v>84600.511236670776</v>
      </c>
      <c r="BQ79" s="53">
        <f t="shared" si="160"/>
        <v>91351.581499372551</v>
      </c>
      <c r="BR79" s="53">
        <f t="shared" si="160"/>
        <v>98306.070147292339</v>
      </c>
      <c r="BS79" s="53">
        <f t="shared" si="160"/>
        <v>105470.10643665685</v>
      </c>
      <c r="BT79" s="53">
        <f t="shared" si="160"/>
        <v>112850.00430602545</v>
      </c>
      <c r="BU79" s="53">
        <f t="shared" si="160"/>
        <v>120452.26794100527</v>
      </c>
      <c r="BV79" s="53">
        <f t="shared" si="160"/>
        <v>128283.59750663803</v>
      </c>
      <c r="BW79" s="53">
        <f t="shared" si="160"/>
        <v>136350.89505251122</v>
      </c>
      <c r="BX79" s="53">
        <f t="shared" si="160"/>
        <v>144661.2705957978</v>
      </c>
      <c r="BY79" s="53">
        <f t="shared" si="160"/>
        <v>153222.04838758562</v>
      </c>
      <c r="BZ79" s="53">
        <f t="shared" si="160"/>
        <v>162040.77336801947</v>
      </c>
      <c r="CA79" s="53">
        <f t="shared" si="160"/>
        <v>171125.2178159446</v>
      </c>
      <c r="CB79" s="53">
        <f t="shared" si="160"/>
        <v>180483.38819891281</v>
      </c>
      <c r="CC79" s="53">
        <f t="shared" si="160"/>
        <v>190123.53222958773</v>
      </c>
      <c r="CD79" s="53">
        <f t="shared" si="160"/>
        <v>200054.14613476873</v>
      </c>
      <c r="CE79" s="53">
        <f t="shared" si="160"/>
        <v>210283.98214343985</v>
      </c>
      <c r="CF79" s="53">
        <f t="shared" si="160"/>
        <v>220822.05620044327</v>
      </c>
      <c r="CG79" s="53">
        <f t="shared" si="160"/>
        <v>231677.65591257517</v>
      </c>
      <c r="CH79" s="53">
        <f t="shared" si="160"/>
        <v>242860.34873410847</v>
      </c>
      <c r="CI79" s="53">
        <f t="shared" si="160"/>
        <v>254379.9903989553</v>
      </c>
      <c r="CJ79" s="53">
        <f t="shared" si="160"/>
        <v>266246.73360690108</v>
      </c>
      <c r="CK79" s="53">
        <f t="shared" si="160"/>
        <v>278471.0369715665</v>
      </c>
      <c r="CL79" s="53">
        <f t="shared" si="160"/>
        <v>291063.67423798278</v>
      </c>
      <c r="CM79" s="53">
        <f t="shared" si="160"/>
        <v>304035.74377790419</v>
      </c>
      <c r="CN79" s="53">
        <f t="shared" si="160"/>
        <v>317398.67837122694</v>
      </c>
      <c r="CO79" s="53">
        <f t="shared" si="160"/>
        <v>331164.25528213376</v>
      </c>
      <c r="CP79" s="53">
        <f t="shared" si="160"/>
        <v>345344.6066388468</v>
      </c>
      <c r="CQ79" s="53">
        <f t="shared" si="160"/>
        <v>359952.23012613493</v>
      </c>
      <c r="CR79" s="54">
        <f t="shared" si="160"/>
        <v>375000</v>
      </c>
    </row>
    <row r="80" spans="2:96" x14ac:dyDescent="0.25">
      <c r="AG80"/>
      <c r="AI80" s="52"/>
      <c r="AJ80" s="53">
        <f t="shared" ref="AJ80:AJ99" si="161">IF($D8="", "", AJ56+BO104)</f>
        <v>3048.8412974629509</v>
      </c>
      <c r="AK80" s="53">
        <f t="shared" si="159"/>
        <v>2283.01875160487</v>
      </c>
      <c r="AL80" s="53">
        <f t="shared" si="159"/>
        <v>1525.3195459624976</v>
      </c>
      <c r="AM80" s="53">
        <f t="shared" si="159"/>
        <v>776.57325889527056</v>
      </c>
      <c r="AN80" s="53">
        <f t="shared" si="159"/>
        <v>37.653757088796738</v>
      </c>
      <c r="AO80" s="53">
        <f t="shared" si="159"/>
        <v>-690.51883356482904</v>
      </c>
      <c r="AP80" s="53">
        <f t="shared" si="159"/>
        <v>-1406.9760767070229</v>
      </c>
      <c r="AQ80" s="53">
        <f t="shared" si="159"/>
        <v>-2110.6990907581858</v>
      </c>
      <c r="AR80" s="53">
        <f t="shared" si="159"/>
        <v>-2800.6163274382443</v>
      </c>
      <c r="AS80" s="53">
        <f t="shared" si="159"/>
        <v>-3475.6012602097308</v>
      </c>
      <c r="AT80" s="53">
        <f t="shared" si="159"/>
        <v>-4134.4699791654939</v>
      </c>
      <c r="AU80" s="53">
        <f t="shared" si="159"/>
        <v>-4775.978688754145</v>
      </c>
      <c r="AV80" s="53">
        <f t="shared" si="159"/>
        <v>-5398.82110460069</v>
      </c>
      <c r="AW80" s="53">
        <f t="shared" si="159"/>
        <v>-6001.6257455404502</v>
      </c>
      <c r="AX80" s="53">
        <f t="shared" si="159"/>
        <v>-6582.9531168398726</v>
      </c>
      <c r="AY80" s="53">
        <f t="shared" si="159"/>
        <v>-7141.2927804271894</v>
      </c>
      <c r="AZ80" s="53">
        <f t="shared" si="159"/>
        <v>-7675.0603078016393</v>
      </c>
      <c r="BA80" s="53">
        <f t="shared" si="159"/>
        <v>-8182.5941111272605</v>
      </c>
      <c r="BB80" s="53">
        <f t="shared" si="159"/>
        <v>-8662.152147851928</v>
      </c>
      <c r="BC80" s="53">
        <f t="shared" si="159"/>
        <v>-9111.9084940171415</v>
      </c>
      <c r="BD80" s="53">
        <f t="shared" si="159"/>
        <v>-9529.9497812476257</v>
      </c>
      <c r="BE80" s="53">
        <f t="shared" si="159"/>
        <v>-9914.2714922209143</v>
      </c>
      <c r="BF80" s="53">
        <f t="shared" si="159"/>
        <v>-10262.774109225746</v>
      </c>
      <c r="BG80" s="53">
        <f t="shared" si="159"/>
        <v>-10573.259110220657</v>
      </c>
      <c r="BH80" s="53">
        <f t="shared" si="159"/>
        <v>-10843.424806591811</v>
      </c>
      <c r="BI80" s="53">
        <f t="shared" si="159"/>
        <v>-11070.862016601341</v>
      </c>
      <c r="BJ80" s="53">
        <f t="shared" si="159"/>
        <v>-11253.049568289549</v>
      </c>
      <c r="BK80" s="53">
        <f t="shared" si="159"/>
        <v>-11387.349625369348</v>
      </c>
      <c r="BL80" s="53">
        <f t="shared" si="159"/>
        <v>-11471.002829407487</v>
      </c>
      <c r="BM80" s="54">
        <f t="shared" si="159"/>
        <v>-11501.123251344901</v>
      </c>
      <c r="BN80" s="7"/>
      <c r="BO80" s="52">
        <f t="shared" ref="BO80:BO99" si="162">IF($D8="", "", $B$10-BO32)</f>
        <v>79421.461051498423</v>
      </c>
      <c r="BP80" s="53">
        <f t="shared" ref="BP80:CR80" si="163">IF($D8="", "", $B$10-BP32)</f>
        <v>85944.727257057908</v>
      </c>
      <c r="BQ80" s="53">
        <f t="shared" si="163"/>
        <v>92664.547820111329</v>
      </c>
      <c r="BR80" s="53">
        <f t="shared" si="163"/>
        <v>99586.845174947463</v>
      </c>
      <c r="BS80" s="53">
        <f t="shared" si="163"/>
        <v>106717.72020637791</v>
      </c>
      <c r="BT80" s="53">
        <f t="shared" si="163"/>
        <v>114063.45762668003</v>
      </c>
      <c r="BU80" s="53">
        <f t="shared" si="163"/>
        <v>121630.53151455367</v>
      </c>
      <c r="BV80" s="53">
        <f t="shared" si="163"/>
        <v>129425.61102097359</v>
      </c>
      <c r="BW80" s="53">
        <f t="shared" si="163"/>
        <v>137455.56624696671</v>
      </c>
      <c r="BX80" s="53">
        <f t="shared" si="163"/>
        <v>145727.47429849464</v>
      </c>
      <c r="BY80" s="53">
        <f t="shared" si="163"/>
        <v>154248.62552377681</v>
      </c>
      <c r="BZ80" s="53">
        <f t="shared" si="163"/>
        <v>163026.52993855273</v>
      </c>
      <c r="CA80" s="53">
        <f t="shared" si="163"/>
        <v>172068.92384494553</v>
      </c>
      <c r="CB80" s="53">
        <f t="shared" si="163"/>
        <v>181383.77664976002</v>
      </c>
      <c r="CC80" s="53">
        <f t="shared" si="163"/>
        <v>190979.29788822529</v>
      </c>
      <c r="CD80" s="53">
        <f t="shared" si="163"/>
        <v>200863.94445937115</v>
      </c>
      <c r="CE80" s="53">
        <f t="shared" si="163"/>
        <v>211046.42807941601</v>
      </c>
      <c r="CF80" s="53">
        <f t="shared" si="163"/>
        <v>221535.72295973502</v>
      </c>
      <c r="CG80" s="53">
        <f t="shared" si="163"/>
        <v>232341.07371617452</v>
      </c>
      <c r="CH80" s="53">
        <f t="shared" si="163"/>
        <v>243472.00351668539</v>
      </c>
      <c r="CI80" s="53">
        <f t="shared" si="163"/>
        <v>254938.32247445395</v>
      </c>
      <c r="CJ80" s="53">
        <f t="shared" si="163"/>
        <v>266750.13629392913</v>
      </c>
      <c r="CK80" s="53">
        <f t="shared" si="163"/>
        <v>278917.85517736548</v>
      </c>
      <c r="CL80" s="53">
        <f t="shared" si="163"/>
        <v>291452.20299973164</v>
      </c>
      <c r="CM80" s="53">
        <f t="shared" si="163"/>
        <v>304364.22676007065</v>
      </c>
      <c r="CN80" s="53">
        <f t="shared" si="163"/>
        <v>317665.30631764175</v>
      </c>
      <c r="CO80" s="53">
        <f t="shared" si="163"/>
        <v>331367.16442142421</v>
      </c>
      <c r="CP80" s="53">
        <f t="shared" si="163"/>
        <v>345481.8770418241</v>
      </c>
      <c r="CQ80" s="53">
        <f t="shared" si="163"/>
        <v>360021.88401368714</v>
      </c>
      <c r="CR80" s="54">
        <f t="shared" si="163"/>
        <v>375000</v>
      </c>
    </row>
    <row r="81" spans="33:96" x14ac:dyDescent="0.25">
      <c r="AG81"/>
      <c r="AI81" s="52"/>
      <c r="AJ81" s="53">
        <f t="shared" si="161"/>
        <v>2021.9428329336733</v>
      </c>
      <c r="AK81" s="53">
        <f t="shared" si="159"/>
        <v>1605.9696584279736</v>
      </c>
      <c r="AL81" s="53">
        <f t="shared" si="159"/>
        <v>1194.5088664720897</v>
      </c>
      <c r="AM81" s="53">
        <f t="shared" si="159"/>
        <v>788.01143454140401</v>
      </c>
      <c r="AN81" s="53">
        <f t="shared" si="159"/>
        <v>386.95191504360264</v>
      </c>
      <c r="AO81" s="53">
        <f t="shared" si="159"/>
        <v>-8.1705377543257782</v>
      </c>
      <c r="AP81" s="53">
        <f t="shared" si="159"/>
        <v>-396.83109982072347</v>
      </c>
      <c r="AQ81" s="53">
        <f t="shared" si="159"/>
        <v>-778.47816692164633</v>
      </c>
      <c r="AR81" s="53">
        <f t="shared" si="159"/>
        <v>-1152.5322000421947</v>
      </c>
      <c r="AS81" s="53">
        <f t="shared" si="159"/>
        <v>-1518.3845249973383</v>
      </c>
      <c r="AT81" s="53">
        <f t="shared" si="159"/>
        <v>-1875.3960845028851</v>
      </c>
      <c r="AU81" s="53">
        <f t="shared" si="159"/>
        <v>-2222.896140914032</v>
      </c>
      <c r="AV81" s="53">
        <f t="shared" si="159"/>
        <v>-2560.1809277719076</v>
      </c>
      <c r="AW81" s="53">
        <f t="shared" si="159"/>
        <v>-2886.5122482339357</v>
      </c>
      <c r="AX81" s="53">
        <f t="shared" si="159"/>
        <v>-3201.116018389519</v>
      </c>
      <c r="AY81" s="53">
        <f t="shared" si="159"/>
        <v>-3503.1807533937681</v>
      </c>
      <c r="AZ81" s="53">
        <f t="shared" si="159"/>
        <v>-3791.855994274003</v>
      </c>
      <c r="BA81" s="53">
        <f t="shared" si="159"/>
        <v>-4066.250673186747</v>
      </c>
      <c r="BB81" s="53">
        <f t="shared" si="159"/>
        <v>-4325.4314148223129</v>
      </c>
      <c r="BC81" s="53">
        <f t="shared" si="159"/>
        <v>-4568.420771571371</v>
      </c>
      <c r="BD81" s="53">
        <f t="shared" si="159"/>
        <v>-4794.1953899779255</v>
      </c>
      <c r="BE81" s="53">
        <f t="shared" si="159"/>
        <v>-5001.6841059177968</v>
      </c>
      <c r="BF81" s="53">
        <f t="shared" si="159"/>
        <v>-5189.7659658467092</v>
      </c>
      <c r="BG81" s="53">
        <f t="shared" si="159"/>
        <v>-5357.2681713646743</v>
      </c>
      <c r="BH81" s="53">
        <f t="shared" si="159"/>
        <v>-5502.9639442474654</v>
      </c>
      <c r="BI81" s="53">
        <f t="shared" si="159"/>
        <v>-5625.5703089888702</v>
      </c>
      <c r="BJ81" s="53">
        <f t="shared" si="159"/>
        <v>-5723.7457897929344</v>
      </c>
      <c r="BK81" s="53">
        <f t="shared" si="159"/>
        <v>-5796.0880188459123</v>
      </c>
      <c r="BL81" s="53">
        <f t="shared" si="159"/>
        <v>-5841.1312525798921</v>
      </c>
      <c r="BM81" s="54">
        <f t="shared" si="159"/>
        <v>-5857.3437925253384</v>
      </c>
      <c r="BN81" s="7"/>
      <c r="BO81" s="52">
        <f t="shared" si="162"/>
        <v>80096.988580718869</v>
      </c>
      <c r="BP81" s="53">
        <f t="shared" ref="BP81:CR81" si="164">IF($D9="", "", $B$10-BP33)</f>
        <v>86605.3462414362</v>
      </c>
      <c r="BQ81" s="53">
        <f t="shared" si="164"/>
        <v>93309.809046115435</v>
      </c>
      <c r="BR81" s="53">
        <f t="shared" si="164"/>
        <v>100216.28589366679</v>
      </c>
      <c r="BS81" s="53">
        <f t="shared" si="164"/>
        <v>107330.86372568522</v>
      </c>
      <c r="BT81" s="53">
        <f t="shared" si="164"/>
        <v>114659.81289110429</v>
      </c>
      <c r="BU81" s="53">
        <f t="shared" si="164"/>
        <v>122209.59267249412</v>
      </c>
      <c r="BV81" s="53">
        <f t="shared" si="164"/>
        <v>129986.85697887352</v>
      </c>
      <c r="BW81" s="53">
        <f t="shared" si="164"/>
        <v>137998.46021005383</v>
      </c>
      <c r="BX81" s="53">
        <f t="shared" si="164"/>
        <v>146251.46329768328</v>
      </c>
      <c r="BY81" s="53">
        <f t="shared" si="164"/>
        <v>154753.13992831518</v>
      </c>
      <c r="BZ81" s="53">
        <f t="shared" si="164"/>
        <v>163510.98295398575</v>
      </c>
      <c r="CA81" s="53">
        <f t="shared" si="164"/>
        <v>172532.71099595024</v>
      </c>
      <c r="CB81" s="53">
        <f t="shared" si="164"/>
        <v>181826.27524739865</v>
      </c>
      <c r="CC81" s="53">
        <f t="shared" si="164"/>
        <v>191399.86648114549</v>
      </c>
      <c r="CD81" s="53">
        <f t="shared" si="164"/>
        <v>201261.92226847063</v>
      </c>
      <c r="CE81" s="53">
        <f t="shared" si="164"/>
        <v>211421.13441547268</v>
      </c>
      <c r="CF81" s="53">
        <f t="shared" si="164"/>
        <v>221886.4566234895</v>
      </c>
      <c r="CG81" s="53">
        <f t="shared" si="164"/>
        <v>232667.11238033659</v>
      </c>
      <c r="CH81" s="53">
        <f t="shared" si="164"/>
        <v>243772.60308931931</v>
      </c>
      <c r="CI81" s="53">
        <f t="shared" si="164"/>
        <v>255212.71644318188</v>
      </c>
      <c r="CJ81" s="53">
        <f t="shared" si="164"/>
        <v>266997.53505037451</v>
      </c>
      <c r="CK81" s="53">
        <f t="shared" si="164"/>
        <v>279137.44532124104</v>
      </c>
      <c r="CL81" s="53">
        <f t="shared" si="164"/>
        <v>291643.1466219587</v>
      </c>
      <c r="CM81" s="53">
        <f t="shared" si="164"/>
        <v>304525.66070429777</v>
      </c>
      <c r="CN81" s="53">
        <f t="shared" si="164"/>
        <v>317796.34141951217</v>
      </c>
      <c r="CO81" s="53">
        <f t="shared" si="164"/>
        <v>331466.88472492166</v>
      </c>
      <c r="CP81" s="53">
        <f t="shared" si="164"/>
        <v>345549.33899200527</v>
      </c>
      <c r="CQ81" s="53">
        <f t="shared" si="164"/>
        <v>360056.11562509101</v>
      </c>
      <c r="CR81" s="54">
        <f t="shared" si="164"/>
        <v>375000</v>
      </c>
    </row>
    <row r="82" spans="33:96" x14ac:dyDescent="0.25">
      <c r="AG82"/>
      <c r="AI82" s="52"/>
      <c r="AJ82" s="53">
        <f t="shared" si="161"/>
        <v>501.77235886369544</v>
      </c>
      <c r="AK82" s="53">
        <f t="shared" si="159"/>
        <v>428.2726229393611</v>
      </c>
      <c r="AL82" s="53">
        <f t="shared" si="159"/>
        <v>355.57695807255641</v>
      </c>
      <c r="AM82" s="53">
        <f t="shared" si="159"/>
        <v>283.76547463584939</v>
      </c>
      <c r="AN82" s="53">
        <f t="shared" si="159"/>
        <v>212.92239655489993</v>
      </c>
      <c r="AO82" s="53">
        <f t="shared" si="159"/>
        <v>143.13623695426759</v>
      </c>
      <c r="AP82" s="53">
        <f t="shared" si="159"/>
        <v>74.499980667386808</v>
      </c>
      <c r="AQ82" s="53">
        <f t="shared" si="159"/>
        <v>7.1112738664451172</v>
      </c>
      <c r="AR82" s="53">
        <f t="shared" si="159"/>
        <v>-58.927378924184268</v>
      </c>
      <c r="AS82" s="53">
        <f t="shared" si="159"/>
        <v>-123.50841015833976</v>
      </c>
      <c r="AT82" s="53">
        <f t="shared" si="159"/>
        <v>-186.5189766585072</v>
      </c>
      <c r="AU82" s="53">
        <f t="shared" si="159"/>
        <v>-247.84073877348055</v>
      </c>
      <c r="AV82" s="53">
        <f t="shared" si="159"/>
        <v>-307.34963099981087</v>
      </c>
      <c r="AW82" s="53">
        <f t="shared" si="159"/>
        <v>-364.91562375190733</v>
      </c>
      <c r="AX82" s="53">
        <f t="shared" si="159"/>
        <v>-420.40247595625351</v>
      </c>
      <c r="AY82" s="53">
        <f t="shared" si="159"/>
        <v>-473.66747813114489</v>
      </c>
      <c r="AZ82" s="53">
        <f t="shared" si="159"/>
        <v>-524.56118560351661</v>
      </c>
      <c r="BA82" s="53">
        <f t="shared" si="159"/>
        <v>-572.92714150133361</v>
      </c>
      <c r="BB82" s="53">
        <f t="shared" si="159"/>
        <v>-618.60158914540534</v>
      </c>
      <c r="BC82" s="53">
        <f t="shared" si="159"/>
        <v>-661.41317345529023</v>
      </c>
      <c r="BD82" s="53">
        <f t="shared" si="159"/>
        <v>-701.18263096495048</v>
      </c>
      <c r="BE82" s="53">
        <f t="shared" si="159"/>
        <v>-737.7224680341551</v>
      </c>
      <c r="BF82" s="53">
        <f t="shared" si="159"/>
        <v>-770.83662682410886</v>
      </c>
      <c r="BG82" s="53">
        <f t="shared" si="159"/>
        <v>-800.32013859114522</v>
      </c>
      <c r="BH82" s="53">
        <f t="shared" si="159"/>
        <v>-825.9587638380608</v>
      </c>
      <c r="BI82" s="53">
        <f t="shared" si="159"/>
        <v>-847.52861884357662</v>
      </c>
      <c r="BJ82" s="53">
        <f t="shared" si="159"/>
        <v>-864.79578807486996</v>
      </c>
      <c r="BK82" s="53">
        <f t="shared" si="159"/>
        <v>-877.51592197356877</v>
      </c>
      <c r="BL82" s="53">
        <f t="shared" si="159"/>
        <v>-885.4338195801638</v>
      </c>
      <c r="BM82" s="54">
        <f t="shared" si="159"/>
        <v>-888.28299545137452</v>
      </c>
      <c r="BN82" s="7"/>
      <c r="BO82" s="52">
        <f t="shared" si="162"/>
        <v>81010.419283273397</v>
      </c>
      <c r="BP82" s="53">
        <f t="shared" ref="BP82:CR82" si="165">IF($D10="", "", $B$10-BP34)</f>
        <v>87498.617998573754</v>
      </c>
      <c r="BQ82" s="53">
        <f t="shared" si="165"/>
        <v>94182.314443016658</v>
      </c>
      <c r="BR82" s="53">
        <f t="shared" si="165"/>
        <v>101067.39921332651</v>
      </c>
      <c r="BS82" s="53">
        <f t="shared" si="165"/>
        <v>108159.9403974443</v>
      </c>
      <c r="BT82" s="53">
        <f t="shared" si="165"/>
        <v>115466.18892256491</v>
      </c>
      <c r="BU82" s="53">
        <f t="shared" si="165"/>
        <v>122992.58406431793</v>
      </c>
      <c r="BV82" s="53">
        <f t="shared" si="165"/>
        <v>130745.7591219469</v>
      </c>
      <c r="BW82" s="53">
        <f t="shared" si="165"/>
        <v>138732.54726448903</v>
      </c>
      <c r="BX82" s="53">
        <f t="shared" si="165"/>
        <v>146959.9875531079</v>
      </c>
      <c r="BY82" s="53">
        <f t="shared" si="165"/>
        <v>155435.3311448867</v>
      </c>
      <c r="BZ82" s="53">
        <f t="shared" si="165"/>
        <v>164166.04768354952</v>
      </c>
      <c r="CA82" s="53">
        <f t="shared" si="165"/>
        <v>173159.8318827436</v>
      </c>
      <c r="CB82" s="53">
        <f t="shared" si="165"/>
        <v>182424.61030768388</v>
      </c>
      <c r="CC82" s="53">
        <f t="shared" si="165"/>
        <v>191968.54836113757</v>
      </c>
      <c r="CD82" s="53">
        <f t="shared" si="165"/>
        <v>201800.05747990517</v>
      </c>
      <c r="CE82" s="53">
        <f t="shared" si="165"/>
        <v>211927.80254814061</v>
      </c>
      <c r="CF82" s="53">
        <f t="shared" si="165"/>
        <v>222360.70953404449</v>
      </c>
      <c r="CG82" s="53">
        <f t="shared" si="165"/>
        <v>233107.97335666014</v>
      </c>
      <c r="CH82" s="53">
        <f t="shared" si="165"/>
        <v>244179.06598970696</v>
      </c>
      <c r="CI82" s="53">
        <f t="shared" si="165"/>
        <v>255583.74480959232</v>
      </c>
      <c r="CJ82" s="53">
        <f t="shared" si="165"/>
        <v>267332.06119495939</v>
      </c>
      <c r="CK82" s="53">
        <f t="shared" si="165"/>
        <v>279434.36938535108</v>
      </c>
      <c r="CL82" s="53">
        <f t="shared" si="165"/>
        <v>291901.33560679614</v>
      </c>
      <c r="CM82" s="53">
        <f t="shared" si="165"/>
        <v>304743.94747236138</v>
      </c>
      <c r="CN82" s="53">
        <f t="shared" si="165"/>
        <v>317973.52366595453</v>
      </c>
      <c r="CO82" s="53">
        <f t="shared" si="165"/>
        <v>331601.72391791164</v>
      </c>
      <c r="CP82" s="53">
        <f t="shared" si="165"/>
        <v>345640.55928116321</v>
      </c>
      <c r="CQ82" s="53">
        <f t="shared" si="165"/>
        <v>360102.40271703282</v>
      </c>
      <c r="CR82" s="54">
        <f t="shared" si="165"/>
        <v>375000</v>
      </c>
    </row>
    <row r="83" spans="33:96" x14ac:dyDescent="0.25">
      <c r="AG83"/>
      <c r="AI83" s="52"/>
      <c r="AJ83" s="53">
        <f t="shared" si="161"/>
        <v>-1761.2944831360737</v>
      </c>
      <c r="AK83" s="53">
        <f t="shared" si="159"/>
        <v>-1503.2502387497971</v>
      </c>
      <c r="AL83" s="53">
        <f t="shared" si="159"/>
        <v>-1248.133639166942</v>
      </c>
      <c r="AM83" s="53">
        <f t="shared" si="159"/>
        <v>-996.22450676563676</v>
      </c>
      <c r="AN83" s="53">
        <f t="shared" si="159"/>
        <v>-747.81667725219177</v>
      </c>
      <c r="AO83" s="53">
        <f t="shared" si="159"/>
        <v>-503.21858451296248</v>
      </c>
      <c r="AP83" s="53">
        <f t="shared" si="159"/>
        <v>-262.7538678246483</v>
      </c>
      <c r="AQ83" s="53">
        <f t="shared" si="159"/>
        <v>-26.762002237119304</v>
      </c>
      <c r="AR83" s="53">
        <f t="shared" si="159"/>
        <v>204.40104703362067</v>
      </c>
      <c r="AS83" s="53">
        <f t="shared" si="159"/>
        <v>430.36214533018028</v>
      </c>
      <c r="AT83" s="53">
        <f t="shared" si="159"/>
        <v>650.73028349806282</v>
      </c>
      <c r="AU83" s="53">
        <f t="shared" si="159"/>
        <v>865.09584611723039</v>
      </c>
      <c r="AV83" s="53">
        <f t="shared" si="159"/>
        <v>1073.0298520558672</v>
      </c>
      <c r="AW83" s="53">
        <f t="shared" si="159"/>
        <v>1274.083166349943</v>
      </c>
      <c r="AX83" s="53">
        <f t="shared" si="159"/>
        <v>1467.7856823746051</v>
      </c>
      <c r="AY83" s="53">
        <f t="shared" si="159"/>
        <v>1653.6454732395505</v>
      </c>
      <c r="AZ83" s="53">
        <f t="shared" si="159"/>
        <v>1831.147911301704</v>
      </c>
      <c r="BA83" s="53">
        <f t="shared" si="159"/>
        <v>1999.7547546505793</v>
      </c>
      <c r="BB83" s="53">
        <f t="shared" si="159"/>
        <v>2158.9031993827857</v>
      </c>
      <c r="BC83" s="53">
        <f t="shared" si="159"/>
        <v>2308.0048964389534</v>
      </c>
      <c r="BD83" s="53">
        <f t="shared" si="159"/>
        <v>2446.4449317352874</v>
      </c>
      <c r="BE83" s="53">
        <f t="shared" si="159"/>
        <v>2573.5807682784452</v>
      </c>
      <c r="BF83" s="53">
        <f t="shared" si="159"/>
        <v>2688.7411489034575</v>
      </c>
      <c r="BG83" s="53">
        <f t="shared" si="159"/>
        <v>2791.2249582332224</v>
      </c>
      <c r="BH83" s="53">
        <f t="shared" si="159"/>
        <v>2880.3000424026968</v>
      </c>
      <c r="BI83" s="53">
        <f t="shared" si="159"/>
        <v>2955.2019850451816</v>
      </c>
      <c r="BJ83" s="53">
        <f t="shared" si="159"/>
        <v>3015.1328379856832</v>
      </c>
      <c r="BK83" s="53">
        <f t="shared" si="159"/>
        <v>3059.2598050304841</v>
      </c>
      <c r="BL83" s="53">
        <f t="shared" si="159"/>
        <v>3086.7138771856216</v>
      </c>
      <c r="BM83" s="54">
        <f t="shared" si="159"/>
        <v>3096.5884175858682</v>
      </c>
      <c r="BN83" s="7"/>
      <c r="BO83" s="52">
        <f t="shared" si="162"/>
        <v>82282.173283936223</v>
      </c>
      <c r="BP83" s="53">
        <f t="shared" ref="BP83:CR83" si="166">IF($D11="", "", $B$10-BP35)</f>
        <v>88742.305043077213</v>
      </c>
      <c r="BQ83" s="53">
        <f t="shared" si="166"/>
        <v>95397.088838059164</v>
      </c>
      <c r="BR83" s="53">
        <f t="shared" si="166"/>
        <v>102252.38978378515</v>
      </c>
      <c r="BS83" s="53">
        <f t="shared" si="166"/>
        <v>109314.24971857504</v>
      </c>
      <c r="BT83" s="53">
        <f t="shared" si="166"/>
        <v>116588.89252906796</v>
      </c>
      <c r="BU83" s="53">
        <f t="shared" si="166"/>
        <v>124082.72963557101</v>
      </c>
      <c r="BV83" s="53">
        <f t="shared" si="166"/>
        <v>131802.36564268896</v>
      </c>
      <c r="BW83" s="53">
        <f t="shared" si="166"/>
        <v>139754.6041602139</v>
      </c>
      <c r="BX83" s="53">
        <f t="shared" si="166"/>
        <v>147946.4537994065</v>
      </c>
      <c r="BY83" s="53">
        <f t="shared" si="166"/>
        <v>156385.13434995248</v>
      </c>
      <c r="BZ83" s="53">
        <f t="shared" si="166"/>
        <v>165078.08314303868</v>
      </c>
      <c r="CA83" s="53">
        <f t="shared" si="166"/>
        <v>174032.96160615684</v>
      </c>
      <c r="CB83" s="53">
        <f t="shared" si="166"/>
        <v>183257.66201541218</v>
      </c>
      <c r="CC83" s="53">
        <f t="shared" si="166"/>
        <v>192760.31445128727</v>
      </c>
      <c r="CD83" s="53">
        <f t="shared" si="166"/>
        <v>202549.29396399244</v>
      </c>
      <c r="CE83" s="53">
        <f t="shared" si="166"/>
        <v>212633.22795471683</v>
      </c>
      <c r="CF83" s="53">
        <f t="shared" si="166"/>
        <v>223021.00377928666</v>
      </c>
      <c r="CG83" s="53">
        <f t="shared" si="166"/>
        <v>233721.77658093048</v>
      </c>
      <c r="CH83" s="53">
        <f t="shared" si="166"/>
        <v>244744.97735905697</v>
      </c>
      <c r="CI83" s="53">
        <f t="shared" si="166"/>
        <v>256100.32128115409</v>
      </c>
      <c r="CJ83" s="53">
        <f t="shared" si="166"/>
        <v>267797.81624513702</v>
      </c>
      <c r="CK83" s="53">
        <f t="shared" si="166"/>
        <v>279847.77169969073</v>
      </c>
      <c r="CL83" s="53">
        <f t="shared" si="166"/>
        <v>292260.8077303801</v>
      </c>
      <c r="CM83" s="53">
        <f t="shared" si="166"/>
        <v>305047.86441953678</v>
      </c>
      <c r="CN83" s="53">
        <f t="shared" si="166"/>
        <v>318220.2114881716</v>
      </c>
      <c r="CO83" s="53">
        <f t="shared" si="166"/>
        <v>331789.45822840906</v>
      </c>
      <c r="CP83" s="53">
        <f t="shared" si="166"/>
        <v>345767.56373519992</v>
      </c>
      <c r="CQ83" s="53">
        <f t="shared" si="166"/>
        <v>360166.84744632791</v>
      </c>
      <c r="CR83" s="54">
        <f t="shared" si="166"/>
        <v>375000.00000000006</v>
      </c>
    </row>
    <row r="84" spans="33:96" x14ac:dyDescent="0.25">
      <c r="AG84"/>
      <c r="AI84" s="52"/>
      <c r="AJ84" s="53">
        <f t="shared" si="161"/>
        <v>-4809.8793300382213</v>
      </c>
      <c r="AK84" s="53">
        <f t="shared" si="159"/>
        <v>-4231.8358868051673</v>
      </c>
      <c r="AL84" s="53">
        <f t="shared" si="159"/>
        <v>-3660.4676890058681</v>
      </c>
      <c r="AM84" s="53">
        <f t="shared" si="159"/>
        <v>-3096.4023291929516</v>
      </c>
      <c r="AN84" s="53">
        <f t="shared" si="159"/>
        <v>-2540.2981866559721</v>
      </c>
      <c r="AO84" s="53">
        <f t="shared" si="159"/>
        <v>-1992.8456858197005</v>
      </c>
      <c r="AP84" s="53">
        <f t="shared" si="159"/>
        <v>-1454.7686017699552</v>
      </c>
      <c r="AQ84" s="53">
        <f t="shared" si="159"/>
        <v>-926.82541458463675</v>
      </c>
      <c r="AR84" s="53">
        <f t="shared" si="159"/>
        <v>-409.81071420385433</v>
      </c>
      <c r="AS84" s="53">
        <f t="shared" si="159"/>
        <v>95.443342366603247</v>
      </c>
      <c r="AT84" s="53">
        <f t="shared" si="159"/>
        <v>588.06551966386996</v>
      </c>
      <c r="AU84" s="53">
        <f t="shared" si="159"/>
        <v>1067.1439362688143</v>
      </c>
      <c r="AV84" s="53">
        <f t="shared" si="159"/>
        <v>1531.7244392143539</v>
      </c>
      <c r="AW84" s="53">
        <f t="shared" si="159"/>
        <v>1980.808918248842</v>
      </c>
      <c r="AX84" s="53">
        <f t="shared" si="159"/>
        <v>2413.3535578304991</v>
      </c>
      <c r="AY84" s="53">
        <f t="shared" si="159"/>
        <v>2828.267024658111</v>
      </c>
      <c r="AZ84" s="53">
        <f t="shared" si="159"/>
        <v>3224.408588466441</v>
      </c>
      <c r="BA84" s="53">
        <f t="shared" si="159"/>
        <v>3600.5861737374125</v>
      </c>
      <c r="BB84" s="53">
        <f t="shared" si="159"/>
        <v>3955.5543399009412</v>
      </c>
      <c r="BC84" s="53">
        <f t="shared" si="159"/>
        <v>4288.012187509823</v>
      </c>
      <c r="BD84" s="53">
        <f t="shared" si="159"/>
        <v>4596.6011877957044</v>
      </c>
      <c r="BE84" s="53">
        <f t="shared" si="159"/>
        <v>4879.9029329186033</v>
      </c>
      <c r="BF84" s="53">
        <f t="shared" si="159"/>
        <v>5136.4368041325561</v>
      </c>
      <c r="BG84" s="53">
        <f t="shared" si="159"/>
        <v>5364.6575549984191</v>
      </c>
      <c r="BH84" s="53">
        <f t="shared" si="159"/>
        <v>5562.952806671261</v>
      </c>
      <c r="BI84" s="53">
        <f t="shared" si="159"/>
        <v>5729.6404521958739</v>
      </c>
      <c r="BJ84" s="53">
        <f t="shared" si="159"/>
        <v>5862.9659666351818</v>
      </c>
      <c r="BK84" s="53">
        <f t="shared" si="159"/>
        <v>5961.0996197479144</v>
      </c>
      <c r="BL84" s="53">
        <f t="shared" si="159"/>
        <v>6022.1335878270384</v>
      </c>
      <c r="BM84" s="54">
        <f t="shared" si="159"/>
        <v>6044.0789611850578</v>
      </c>
      <c r="BN84" s="7"/>
      <c r="BO84" s="52">
        <f t="shared" si="162"/>
        <v>83932.810116205248</v>
      </c>
      <c r="BP84" s="53">
        <f t="shared" ref="BP84:CR84" si="167">IF($D12="", "", $B$10-BP36)</f>
        <v>90356.513170123275</v>
      </c>
      <c r="BQ84" s="53">
        <f t="shared" si="167"/>
        <v>96973.770616382186</v>
      </c>
      <c r="BR84" s="53">
        <f t="shared" si="167"/>
        <v>103790.41449648206</v>
      </c>
      <c r="BS84" s="53">
        <f t="shared" si="167"/>
        <v>110812.45257879561</v>
      </c>
      <c r="BT84" s="53">
        <f t="shared" si="167"/>
        <v>118046.07365344375</v>
      </c>
      <c r="BU84" s="53">
        <f t="shared" si="167"/>
        <v>125497.65298671246</v>
      </c>
      <c r="BV84" s="53">
        <f t="shared" si="167"/>
        <v>133173.75793981837</v>
      </c>
      <c r="BW84" s="53">
        <f t="shared" si="167"/>
        <v>141081.15375697456</v>
      </c>
      <c r="BX84" s="53">
        <f t="shared" si="167"/>
        <v>149226.80952785874</v>
      </c>
      <c r="BY84" s="53">
        <f t="shared" si="167"/>
        <v>157617.90432973762</v>
      </c>
      <c r="BZ84" s="53">
        <f t="shared" si="167"/>
        <v>166261.83355466195</v>
      </c>
      <c r="CA84" s="53">
        <f t="shared" si="167"/>
        <v>175166.21542730753</v>
      </c>
      <c r="CB84" s="53">
        <f t="shared" si="167"/>
        <v>184338.89771920734</v>
      </c>
      <c r="CC84" s="53">
        <f t="shared" si="167"/>
        <v>193787.96466529224</v>
      </c>
      <c r="CD84" s="53">
        <f t="shared" si="167"/>
        <v>203521.74408883555</v>
      </c>
      <c r="CE84" s="53">
        <f t="shared" si="167"/>
        <v>213548.81474108138</v>
      </c>
      <c r="CF84" s="53">
        <f t="shared" si="167"/>
        <v>223878.01386202592</v>
      </c>
      <c r="CG84" s="53">
        <f t="shared" si="167"/>
        <v>234518.44496901351</v>
      </c>
      <c r="CH84" s="53">
        <f t="shared" si="167"/>
        <v>245479.48588001469</v>
      </c>
      <c r="CI84" s="53">
        <f t="shared" si="167"/>
        <v>256770.79697865457</v>
      </c>
      <c r="CJ84" s="53">
        <f t="shared" si="167"/>
        <v>268402.32972827752</v>
      </c>
      <c r="CK84" s="53">
        <f t="shared" si="167"/>
        <v>280384.33544255194</v>
      </c>
      <c r="CL84" s="53">
        <f t="shared" si="167"/>
        <v>292727.37432034354</v>
      </c>
      <c r="CM84" s="53">
        <f t="shared" si="167"/>
        <v>305442.32475282217</v>
      </c>
      <c r="CN84" s="53">
        <f t="shared" si="167"/>
        <v>318540.39291100303</v>
      </c>
      <c r="CO84" s="53">
        <f t="shared" si="167"/>
        <v>332033.12262217235</v>
      </c>
      <c r="CP84" s="53">
        <f t="shared" si="167"/>
        <v>345932.40554390347</v>
      </c>
      <c r="CQ84" s="53">
        <f t="shared" si="167"/>
        <v>360250.49164462782</v>
      </c>
      <c r="CR84" s="54">
        <f t="shared" si="167"/>
        <v>375000</v>
      </c>
    </row>
    <row r="85" spans="33:96" x14ac:dyDescent="0.25">
      <c r="AG85"/>
      <c r="AI85" s="52"/>
      <c r="AJ85" s="53">
        <f t="shared" si="161"/>
        <v>-8564.8375254598322</v>
      </c>
      <c r="AK85" s="53">
        <f t="shared" si="159"/>
        <v>-7677.2266670568697</v>
      </c>
      <c r="AL85" s="53">
        <f t="shared" si="159"/>
        <v>-6800.0861028752706</v>
      </c>
      <c r="AM85" s="53">
        <f t="shared" si="159"/>
        <v>-5934.3789531348557</v>
      </c>
      <c r="AN85" s="53">
        <f t="shared" si="159"/>
        <v>-5081.114564603361</v>
      </c>
      <c r="AO85" s="53">
        <f t="shared" si="159"/>
        <v>-4241.3503606058966</v>
      </c>
      <c r="AP85" s="53">
        <f t="shared" si="159"/>
        <v>-3416.1937589234558</v>
      </c>
      <c r="AQ85" s="53">
        <f t="shared" si="159"/>
        <v>-2606.8041599481003</v>
      </c>
      <c r="AR85" s="53">
        <f t="shared" si="159"/>
        <v>-1814.3950075432103</v>
      </c>
      <c r="AS85" s="53">
        <f t="shared" si="159"/>
        <v>-1040.2359251401049</v>
      </c>
      <c r="AT85" s="53">
        <f t="shared" si="159"/>
        <v>-285.65492968540002</v>
      </c>
      <c r="AU85" s="53">
        <f t="shared" si="159"/>
        <v>447.95927385426694</v>
      </c>
      <c r="AV85" s="53">
        <f t="shared" si="159"/>
        <v>1159.1549146373454</v>
      </c>
      <c r="AW85" s="53">
        <f t="shared" si="159"/>
        <v>1846.4146918517417</v>
      </c>
      <c r="AX85" s="53">
        <f t="shared" si="159"/>
        <v>2508.1532213927367</v>
      </c>
      <c r="AY85" s="53">
        <f t="shared" si="159"/>
        <v>3142.7143902277021</v>
      </c>
      <c r="AZ85" s="53">
        <f t="shared" si="159"/>
        <v>3748.3686152582286</v>
      </c>
      <c r="BA85" s="53">
        <f t="shared" si="159"/>
        <v>4323.3100033813625</v>
      </c>
      <c r="BB85" s="53">
        <f t="shared" si="159"/>
        <v>4865.6534093438368</v>
      </c>
      <c r="BC85" s="53">
        <f t="shared" si="159"/>
        <v>5373.4313878662688</v>
      </c>
      <c r="BD85" s="53">
        <f t="shared" si="159"/>
        <v>5844.5910363988023</v>
      </c>
      <c r="BE85" s="53">
        <f t="shared" si="159"/>
        <v>6276.9907247470819</v>
      </c>
      <c r="BF85" s="53">
        <f t="shared" si="159"/>
        <v>6668.3967076801364</v>
      </c>
      <c r="BG85" s="53">
        <f t="shared" si="159"/>
        <v>7016.4796165056687</v>
      </c>
      <c r="BH85" s="53">
        <f t="shared" si="159"/>
        <v>7318.8108254594099</v>
      </c>
      <c r="BI85" s="53">
        <f t="shared" si="159"/>
        <v>7572.8586886216981</v>
      </c>
      <c r="BJ85" s="53">
        <f t="shared" si="159"/>
        <v>7775.9846429274385</v>
      </c>
      <c r="BK85" s="53">
        <f t="shared" si="159"/>
        <v>7925.4391726896392</v>
      </c>
      <c r="BL85" s="53">
        <f t="shared" si="159"/>
        <v>8018.3576309046493</v>
      </c>
      <c r="BM85" s="54">
        <f t="shared" si="159"/>
        <v>8051.7559124494328</v>
      </c>
      <c r="BN85" s="7"/>
      <c r="BO85" s="52">
        <f t="shared" si="162"/>
        <v>85924.147789298499</v>
      </c>
      <c r="BP85" s="53">
        <f t="shared" ref="BP85:CR85" si="168">IF($D13="", "", $B$10-BP37)</f>
        <v>92303.903045812272</v>
      </c>
      <c r="BQ85" s="53">
        <f t="shared" si="168"/>
        <v>98875.888491298654</v>
      </c>
      <c r="BR85" s="53">
        <f t="shared" si="168"/>
        <v>105645.89626731572</v>
      </c>
      <c r="BS85" s="53">
        <f t="shared" si="168"/>
        <v>112619.89304005814</v>
      </c>
      <c r="BT85" s="53">
        <f t="shared" si="168"/>
        <v>119804.02525900741</v>
      </c>
      <c r="BU85" s="53">
        <f t="shared" si="168"/>
        <v>127204.62457403255</v>
      </c>
      <c r="BV85" s="53">
        <f t="shared" si="168"/>
        <v>134828.21341571474</v>
      </c>
      <c r="BW85" s="53">
        <f t="shared" si="168"/>
        <v>142681.51074381397</v>
      </c>
      <c r="BX85" s="53">
        <f t="shared" si="168"/>
        <v>150771.43796894522</v>
      </c>
      <c r="BY85" s="53">
        <f t="shared" si="168"/>
        <v>159105.12505268125</v>
      </c>
      <c r="BZ85" s="53">
        <f t="shared" si="168"/>
        <v>167689.91679146019</v>
      </c>
      <c r="CA85" s="53">
        <f t="shared" si="168"/>
        <v>176533.3792898345</v>
      </c>
      <c r="CB85" s="53">
        <f t="shared" si="168"/>
        <v>185643.3066287681</v>
      </c>
      <c r="CC85" s="53">
        <f t="shared" si="168"/>
        <v>195027.72773485695</v>
      </c>
      <c r="CD85" s="53">
        <f t="shared" si="168"/>
        <v>204694.9134565288</v>
      </c>
      <c r="CE85" s="53">
        <f t="shared" si="168"/>
        <v>214653.38385345711</v>
      </c>
      <c r="CF85" s="53">
        <f t="shared" si="168"/>
        <v>224911.91570561525</v>
      </c>
      <c r="CG85" s="53">
        <f t="shared" si="168"/>
        <v>235479.55024858695</v>
      </c>
      <c r="CH85" s="53">
        <f t="shared" si="168"/>
        <v>246365.601141953</v>
      </c>
      <c r="CI85" s="53">
        <f t="shared" si="168"/>
        <v>257579.66267777438</v>
      </c>
      <c r="CJ85" s="53">
        <f t="shared" si="168"/>
        <v>269131.61823640793</v>
      </c>
      <c r="CK85" s="53">
        <f t="shared" si="168"/>
        <v>281031.64899710688</v>
      </c>
      <c r="CL85" s="53">
        <f t="shared" si="168"/>
        <v>293290.24291108234</v>
      </c>
      <c r="CM85" s="53">
        <f t="shared" si="168"/>
        <v>305918.20394493511</v>
      </c>
      <c r="CN85" s="53">
        <f t="shared" si="168"/>
        <v>318926.66160260391</v>
      </c>
      <c r="CO85" s="53">
        <f t="shared" si="168"/>
        <v>332327.08073422138</v>
      </c>
      <c r="CP85" s="53">
        <f t="shared" si="168"/>
        <v>346131.27164052438</v>
      </c>
      <c r="CQ85" s="53">
        <f t="shared" si="168"/>
        <v>360351.40048172278</v>
      </c>
      <c r="CR85" s="54">
        <f t="shared" si="168"/>
        <v>375000</v>
      </c>
    </row>
    <row r="86" spans="33:96" x14ac:dyDescent="0.25">
      <c r="AG86"/>
      <c r="AI86" s="52"/>
      <c r="AJ86" s="53">
        <f t="shared" si="161"/>
        <v>-12100.748468969527</v>
      </c>
      <c r="AK86" s="53">
        <f t="shared" si="159"/>
        <v>-10900.876627356951</v>
      </c>
      <c r="AL86" s="53">
        <f t="shared" si="159"/>
        <v>-9715.6206389541221</v>
      </c>
      <c r="AM86" s="53">
        <f t="shared" si="159"/>
        <v>-8546.2749804546511</v>
      </c>
      <c r="AN86" s="53">
        <f t="shared" si="159"/>
        <v>-7394.1947312157909</v>
      </c>
      <c r="AO86" s="53">
        <f t="shared" si="159"/>
        <v>-6260.7979454849319</v>
      </c>
      <c r="AP86" s="53">
        <f t="shared" si="159"/>
        <v>-5147.5681099166313</v>
      </c>
      <c r="AQ86" s="53">
        <f t="shared" si="159"/>
        <v>-4056.0566892997376</v>
      </c>
      <c r="AR86" s="53">
        <f t="shared" si="159"/>
        <v>-2987.8857635099203</v>
      </c>
      <c r="AS86" s="53">
        <f t="shared" si="159"/>
        <v>-1944.7507588041281</v>
      </c>
      <c r="AT86" s="53">
        <f t="shared" si="159"/>
        <v>-928.42327667559766</v>
      </c>
      <c r="AU86" s="53">
        <f t="shared" si="159"/>
        <v>59.24597640445063</v>
      </c>
      <c r="AV86" s="53">
        <f t="shared" si="159"/>
        <v>1016.3241549235845</v>
      </c>
      <c r="AW86" s="53">
        <f t="shared" si="159"/>
        <v>1940.793132392997</v>
      </c>
      <c r="AX86" s="53">
        <f t="shared" si="159"/>
        <v>2830.5462478761056</v>
      </c>
      <c r="AY86" s="53">
        <f t="shared" si="159"/>
        <v>3683.3849371914548</v>
      </c>
      <c r="AZ86" s="53">
        <f t="shared" si="159"/>
        <v>4497.0152448790304</v>
      </c>
      <c r="BA86" s="53">
        <f t="shared" si="159"/>
        <v>5269.0442128885315</v>
      </c>
      <c r="BB86" s="53">
        <f t="shared" si="159"/>
        <v>5996.9761418155376</v>
      </c>
      <c r="BC86" s="53">
        <f t="shared" si="159"/>
        <v>6678.2087203733499</v>
      </c>
      <c r="BD86" s="53">
        <f t="shared" si="159"/>
        <v>7310.0290186476432</v>
      </c>
      <c r="BE86" s="53">
        <f t="shared" si="159"/>
        <v>7889.6093405332758</v>
      </c>
      <c r="BF86" s="53">
        <f t="shared" si="159"/>
        <v>8414.0029306039451</v>
      </c>
      <c r="BG86" s="53">
        <f t="shared" si="159"/>
        <v>8880.1395305046244</v>
      </c>
      <c r="BH86" s="53">
        <f t="shared" si="159"/>
        <v>9284.8207798025596</v>
      </c>
      <c r="BI86" s="53">
        <f t="shared" si="159"/>
        <v>9624.7154560586823</v>
      </c>
      <c r="BJ86" s="53">
        <f t="shared" si="159"/>
        <v>9896.3545487170541</v>
      </c>
      <c r="BK86" s="53">
        <f t="shared" si="159"/>
        <v>10096.126161226628</v>
      </c>
      <c r="BL86" s="53">
        <f t="shared" si="159"/>
        <v>10220.270235631893</v>
      </c>
      <c r="BM86" s="54">
        <f t="shared" si="159"/>
        <v>10264.873093676233</v>
      </c>
      <c r="BN86" s="7"/>
      <c r="BO86" s="52">
        <f t="shared" si="162"/>
        <v>87809.750718687661</v>
      </c>
      <c r="BP86" s="53">
        <f t="shared" ref="BP86:CR86" si="169">IF($D14="", "", $B$10-BP38)</f>
        <v>94147.891689163807</v>
      </c>
      <c r="BQ86" s="53">
        <f t="shared" si="169"/>
        <v>100677.00895692746</v>
      </c>
      <c r="BR86" s="53">
        <f t="shared" si="169"/>
        <v>107402.8568821759</v>
      </c>
      <c r="BS86" s="53">
        <f t="shared" si="169"/>
        <v>114331.3632113421</v>
      </c>
      <c r="BT86" s="53">
        <f t="shared" si="169"/>
        <v>121468.63430144382</v>
      </c>
      <c r="BU86" s="53">
        <f t="shared" si="169"/>
        <v>128820.96050184895</v>
      </c>
      <c r="BV86" s="53">
        <f t="shared" si="169"/>
        <v>136394.82169820063</v>
      </c>
      <c r="BW86" s="53">
        <f t="shared" si="169"/>
        <v>144196.89302338756</v>
      </c>
      <c r="BX86" s="53">
        <f t="shared" si="169"/>
        <v>152234.05074059346</v>
      </c>
      <c r="BY86" s="53">
        <f t="shared" si="169"/>
        <v>160513.3783036102</v>
      </c>
      <c r="BZ86" s="53">
        <f t="shared" si="169"/>
        <v>169042.17259975581</v>
      </c>
      <c r="CA86" s="53">
        <f t="shared" si="169"/>
        <v>177827.95038089983</v>
      </c>
      <c r="CB86" s="53">
        <f t="shared" si="169"/>
        <v>186878.4548882636</v>
      </c>
      <c r="CC86" s="53">
        <f t="shared" si="169"/>
        <v>196201.66267683415</v>
      </c>
      <c r="CD86" s="53">
        <f t="shared" si="169"/>
        <v>205805.79064540647</v>
      </c>
      <c r="CE86" s="53">
        <f t="shared" si="169"/>
        <v>215699.30327845004</v>
      </c>
      <c r="CF86" s="53">
        <f t="shared" si="169"/>
        <v>225890.92010618211</v>
      </c>
      <c r="CG86" s="53">
        <f t="shared" si="169"/>
        <v>236389.62338942199</v>
      </c>
      <c r="CH86" s="53">
        <f t="shared" si="169"/>
        <v>247204.6660360008</v>
      </c>
      <c r="CI86" s="53">
        <f t="shared" si="169"/>
        <v>258345.57975570197</v>
      </c>
      <c r="CJ86" s="53">
        <f t="shared" si="169"/>
        <v>269822.18346092076</v>
      </c>
      <c r="CK86" s="53">
        <f t="shared" si="169"/>
        <v>281644.59192044649</v>
      </c>
      <c r="CL86" s="53">
        <f t="shared" si="169"/>
        <v>293823.22467399429</v>
      </c>
      <c r="CM86" s="53">
        <f t="shared" si="169"/>
        <v>306368.81521534297</v>
      </c>
      <c r="CN86" s="53">
        <f t="shared" si="169"/>
        <v>319292.42045217287</v>
      </c>
      <c r="CO86" s="53">
        <f t="shared" si="169"/>
        <v>332605.43045094027</v>
      </c>
      <c r="CP86" s="53">
        <f t="shared" si="169"/>
        <v>346319.57847537787</v>
      </c>
      <c r="CQ86" s="53">
        <f t="shared" si="169"/>
        <v>360446.95132746745</v>
      </c>
      <c r="CR86" s="54">
        <f t="shared" si="169"/>
        <v>375000</v>
      </c>
    </row>
    <row r="87" spans="33:96" x14ac:dyDescent="0.25">
      <c r="AG87"/>
      <c r="AI87" s="52"/>
      <c r="AJ87" s="53">
        <f t="shared" si="161"/>
        <v>-23411.575090246224</v>
      </c>
      <c r="AK87" s="53">
        <f t="shared" si="159"/>
        <v>-22010.229320032304</v>
      </c>
      <c r="AL87" s="53">
        <f t="shared" si="159"/>
        <v>-20625.437253237549</v>
      </c>
      <c r="AM87" s="53">
        <f t="shared" si="159"/>
        <v>-19258.742379729025</v>
      </c>
      <c r="AN87" s="53">
        <f t="shared" si="159"/>
        <v>-17911.759780332803</v>
      </c>
      <c r="AO87" s="53">
        <f t="shared" si="159"/>
        <v>-16586.178886224938</v>
      </c>
      <c r="AP87" s="53">
        <f t="shared" si="159"/>
        <v>-15283.766335927467</v>
      </c>
      <c r="AQ87" s="53">
        <f t="shared" si="159"/>
        <v>-14006.368933196762</v>
      </c>
      <c r="AR87" s="53">
        <f t="shared" si="159"/>
        <v>-12755.916709200254</v>
      </c>
      <c r="AS87" s="53">
        <f t="shared" si="159"/>
        <v>-11534.426092487716</v>
      </c>
      <c r="AT87" s="53">
        <f t="shared" si="159"/>
        <v>-10344.003190377953</v>
      </c>
      <c r="AU87" s="53">
        <f t="shared" si="159"/>
        <v>-9186.8471854999079</v>
      </c>
      <c r="AV87" s="53">
        <f t="shared" si="159"/>
        <v>-8065.2538513482805</v>
      </c>
      <c r="AW87" s="53">
        <f t="shared" si="159"/>
        <v>-6981.619190841142</v>
      </c>
      <c r="AX87" s="53">
        <f t="shared" si="159"/>
        <v>-5938.4432019946616</v>
      </c>
      <c r="AY87" s="53">
        <f t="shared" si="159"/>
        <v>-4938.33377496514</v>
      </c>
      <c r="AZ87" s="53">
        <f t="shared" si="159"/>
        <v>-3984.0107248467175</v>
      </c>
      <c r="BA87" s="53">
        <f t="shared" si="159"/>
        <v>-3078.309964756003</v>
      </c>
      <c r="BB87" s="53">
        <f t="shared" si="159"/>
        <v>-2224.1878238791469</v>
      </c>
      <c r="BC87" s="53">
        <f t="shared" si="159"/>
        <v>-1424.7255153141159</v>
      </c>
      <c r="BD87" s="53">
        <f t="shared" si="159"/>
        <v>-683.13375869126321</v>
      </c>
      <c r="BE87" s="53">
        <f t="shared" si="159"/>
        <v>-2.7575627220048773</v>
      </c>
      <c r="BF87" s="53">
        <f t="shared" si="159"/>
        <v>612.9188270109662</v>
      </c>
      <c r="BG87" s="53">
        <f t="shared" si="159"/>
        <v>1160.2668095359113</v>
      </c>
      <c r="BH87" s="53">
        <f t="shared" ref="BH87:BH99" si="170">IF($D15="", "", BH63+CM111)</f>
        <v>1635.5081335804934</v>
      </c>
      <c r="BI87" s="53">
        <f t="shared" ref="BI87:BI99" si="171">IF($D15="", "", BI63+CN111)</f>
        <v>2034.709420423007</v>
      </c>
      <c r="BJ87" s="53">
        <f t="shared" ref="BJ87:BJ99" si="172">IF($D15="", "", BJ63+CO111)</f>
        <v>2353.7764984668829</v>
      </c>
      <c r="BK87" s="53">
        <f t="shared" ref="BK87:BK99" si="173">IF($D15="", "", BK63+CP111)</f>
        <v>2588.4485433090886</v>
      </c>
      <c r="BL87" s="53">
        <f t="shared" ref="BL87:BL99" si="174">IF($D15="", "", BL63+CQ111)</f>
        <v>2734.2920168707751</v>
      </c>
      <c r="BM87" s="54">
        <f t="shared" ref="BM87:BM99" si="175">IF($D15="", "", BM63+CR111)</f>
        <v>2786.6943989484716</v>
      </c>
      <c r="BN87" s="7"/>
      <c r="BO87" s="52">
        <f t="shared" si="162"/>
        <v>93445.999973357131</v>
      </c>
      <c r="BP87" s="53">
        <f t="shared" ref="BP87:CR87" si="176">IF($D15="", "", $B$10-BP39)</f>
        <v>99659.751824041712</v>
      </c>
      <c r="BQ87" s="53">
        <f t="shared" si="176"/>
        <v>106060.73196867469</v>
      </c>
      <c r="BR87" s="53">
        <f t="shared" si="176"/>
        <v>112654.58183531713</v>
      </c>
      <c r="BS87" s="53">
        <f t="shared" si="176"/>
        <v>119447.11283547597</v>
      </c>
      <c r="BT87" s="53">
        <f t="shared" si="176"/>
        <v>126444.31148592269</v>
      </c>
      <c r="BU87" s="53">
        <f t="shared" si="176"/>
        <v>133652.34468483902</v>
      </c>
      <c r="BV87" s="53">
        <f t="shared" si="176"/>
        <v>141077.56514693968</v>
      </c>
      <c r="BW87" s="53">
        <f t="shared" si="176"/>
        <v>148726.5170023622</v>
      </c>
      <c r="BX87" s="53">
        <f t="shared" si="176"/>
        <v>156605.9415642586</v>
      </c>
      <c r="BY87" s="53">
        <f t="shared" si="176"/>
        <v>164722.78327017193</v>
      </c>
      <c r="BZ87" s="53">
        <f t="shared" si="176"/>
        <v>173084.19580243391</v>
      </c>
      <c r="CA87" s="53">
        <f t="shared" si="176"/>
        <v>181697.54839297841</v>
      </c>
      <c r="CB87" s="53">
        <f t="shared" si="176"/>
        <v>190570.43231812649</v>
      </c>
      <c r="CC87" s="53">
        <f t="shared" si="176"/>
        <v>199710.66758906818</v>
      </c>
      <c r="CD87" s="53">
        <f t="shared" si="176"/>
        <v>209126.30984393653</v>
      </c>
      <c r="CE87" s="53">
        <f t="shared" si="176"/>
        <v>218825.6574475489</v>
      </c>
      <c r="CF87" s="53">
        <f t="shared" si="176"/>
        <v>228817.25880507287</v>
      </c>
      <c r="CG87" s="53">
        <f t="shared" si="176"/>
        <v>239109.9198960613</v>
      </c>
      <c r="CH87" s="53">
        <f t="shared" si="176"/>
        <v>249712.71203549881</v>
      </c>
      <c r="CI87" s="53">
        <f t="shared" si="176"/>
        <v>260634.97986869744</v>
      </c>
      <c r="CJ87" s="53">
        <f t="shared" si="176"/>
        <v>271886.34960708919</v>
      </c>
      <c r="CK87" s="53">
        <f t="shared" si="176"/>
        <v>283476.7375121736</v>
      </c>
      <c r="CL87" s="53">
        <f t="shared" si="176"/>
        <v>295416.35863509722</v>
      </c>
      <c r="CM87" s="53">
        <f t="shared" si="176"/>
        <v>307715.73581956828</v>
      </c>
      <c r="CN87" s="53">
        <f t="shared" si="176"/>
        <v>320385.7089760403</v>
      </c>
      <c r="CO87" s="53">
        <f t="shared" si="176"/>
        <v>333437.44463533856</v>
      </c>
      <c r="CP87" s="53">
        <f t="shared" si="176"/>
        <v>346882.44579015014</v>
      </c>
      <c r="CQ87" s="53">
        <f t="shared" si="176"/>
        <v>360732.56203305023</v>
      </c>
      <c r="CR87" s="54">
        <f t="shared" si="176"/>
        <v>375000</v>
      </c>
    </row>
    <row r="88" spans="33:96" x14ac:dyDescent="0.25">
      <c r="AG88"/>
      <c r="AI88" s="52"/>
      <c r="AJ88" s="53" t="str">
        <f t="shared" si="161"/>
        <v/>
      </c>
      <c r="AK88" s="53" t="str">
        <f t="shared" ref="AK88:AK99" si="177">IF($D16="", "", AK64+BP112)</f>
        <v/>
      </c>
      <c r="AL88" s="53" t="str">
        <f t="shared" ref="AL88:AL99" si="178">IF($D16="", "", AL64+BQ112)</f>
        <v/>
      </c>
      <c r="AM88" s="53" t="str">
        <f t="shared" ref="AM88:AM99" si="179">IF($D16="", "", AM64+BR112)</f>
        <v/>
      </c>
      <c r="AN88" s="53" t="str">
        <f t="shared" ref="AN88:AN99" si="180">IF($D16="", "", AN64+BS112)</f>
        <v/>
      </c>
      <c r="AO88" s="53" t="str">
        <f t="shared" ref="AO88:AO99" si="181">IF($D16="", "", AO64+BT112)</f>
        <v/>
      </c>
      <c r="AP88" s="53" t="str">
        <f t="shared" ref="AP88:AP99" si="182">IF($D16="", "", AP64+BU112)</f>
        <v/>
      </c>
      <c r="AQ88" s="53" t="str">
        <f t="shared" ref="AQ88:AQ99" si="183">IF($D16="", "", AQ64+BV112)</f>
        <v/>
      </c>
      <c r="AR88" s="53" t="str">
        <f t="shared" ref="AR88:AR99" si="184">IF($D16="", "", AR64+BW112)</f>
        <v/>
      </c>
      <c r="AS88" s="53" t="str">
        <f t="shared" ref="AS88:AS99" si="185">IF($D16="", "", AS64+BX112)</f>
        <v/>
      </c>
      <c r="AT88" s="53" t="str">
        <f t="shared" ref="AT88:AT99" si="186">IF($D16="", "", AT64+BY112)</f>
        <v/>
      </c>
      <c r="AU88" s="53" t="str">
        <f t="shared" ref="AU88:AU99" si="187">IF($D16="", "", AU64+BZ112)</f>
        <v/>
      </c>
      <c r="AV88" s="53" t="str">
        <f t="shared" ref="AV88:AV99" si="188">IF($D16="", "", AV64+CA112)</f>
        <v/>
      </c>
      <c r="AW88" s="53" t="str">
        <f t="shared" ref="AW88:AW99" si="189">IF($D16="", "", AW64+CB112)</f>
        <v/>
      </c>
      <c r="AX88" s="53" t="str">
        <f t="shared" ref="AX88:AX99" si="190">IF($D16="", "", AX64+CC112)</f>
        <v/>
      </c>
      <c r="AY88" s="53" t="str">
        <f t="shared" ref="AY88:AY99" si="191">IF($D16="", "", AY64+CD112)</f>
        <v/>
      </c>
      <c r="AZ88" s="53" t="str">
        <f t="shared" ref="AZ88:AZ99" si="192">IF($D16="", "", AZ64+CE112)</f>
        <v/>
      </c>
      <c r="BA88" s="53" t="str">
        <f t="shared" ref="BA88:BA99" si="193">IF($D16="", "", BA64+CF112)</f>
        <v/>
      </c>
      <c r="BB88" s="53" t="str">
        <f t="shared" ref="BB88:BB99" si="194">IF($D16="", "", BB64+CG112)</f>
        <v/>
      </c>
      <c r="BC88" s="53" t="str">
        <f t="shared" ref="BC88:BC99" si="195">IF($D16="", "", BC64+CH112)</f>
        <v/>
      </c>
      <c r="BD88" s="53" t="str">
        <f t="shared" ref="BD88:BD99" si="196">IF($D16="", "", BD64+CI112)</f>
        <v/>
      </c>
      <c r="BE88" s="53" t="str">
        <f t="shared" ref="BE88:BE99" si="197">IF($D16="", "", BE64+CJ112)</f>
        <v/>
      </c>
      <c r="BF88" s="53" t="str">
        <f t="shared" ref="BF88:BF99" si="198">IF($D16="", "", BF64+CK112)</f>
        <v/>
      </c>
      <c r="BG88" s="53" t="str">
        <f t="shared" ref="BG88:BG99" si="199">IF($D16="", "", BG64+CL112)</f>
        <v/>
      </c>
      <c r="BH88" s="53" t="str">
        <f t="shared" si="170"/>
        <v/>
      </c>
      <c r="BI88" s="53" t="str">
        <f t="shared" si="171"/>
        <v/>
      </c>
      <c r="BJ88" s="53" t="str">
        <f t="shared" si="172"/>
        <v/>
      </c>
      <c r="BK88" s="53" t="str">
        <f t="shared" si="173"/>
        <v/>
      </c>
      <c r="BL88" s="53" t="str">
        <f t="shared" si="174"/>
        <v/>
      </c>
      <c r="BM88" s="54" t="str">
        <f t="shared" si="175"/>
        <v/>
      </c>
      <c r="BN88" s="7"/>
      <c r="BO88" s="52" t="str">
        <f t="shared" si="162"/>
        <v/>
      </c>
      <c r="BP88" s="53" t="str">
        <f t="shared" ref="BP88:CR88" si="200">IF($D16="", "", $B$10-BP40)</f>
        <v/>
      </c>
      <c r="BQ88" s="53" t="str">
        <f t="shared" si="200"/>
        <v/>
      </c>
      <c r="BR88" s="53" t="str">
        <f t="shared" si="200"/>
        <v/>
      </c>
      <c r="BS88" s="53" t="str">
        <f t="shared" si="200"/>
        <v/>
      </c>
      <c r="BT88" s="53" t="str">
        <f t="shared" si="200"/>
        <v/>
      </c>
      <c r="BU88" s="53" t="str">
        <f t="shared" si="200"/>
        <v/>
      </c>
      <c r="BV88" s="53" t="str">
        <f t="shared" si="200"/>
        <v/>
      </c>
      <c r="BW88" s="53" t="str">
        <f t="shared" si="200"/>
        <v/>
      </c>
      <c r="BX88" s="53" t="str">
        <f t="shared" si="200"/>
        <v/>
      </c>
      <c r="BY88" s="53" t="str">
        <f t="shared" si="200"/>
        <v/>
      </c>
      <c r="BZ88" s="53" t="str">
        <f t="shared" si="200"/>
        <v/>
      </c>
      <c r="CA88" s="53" t="str">
        <f t="shared" si="200"/>
        <v/>
      </c>
      <c r="CB88" s="53" t="str">
        <f t="shared" si="200"/>
        <v/>
      </c>
      <c r="CC88" s="53" t="str">
        <f t="shared" si="200"/>
        <v/>
      </c>
      <c r="CD88" s="53" t="str">
        <f t="shared" si="200"/>
        <v/>
      </c>
      <c r="CE88" s="53" t="str">
        <f t="shared" si="200"/>
        <v/>
      </c>
      <c r="CF88" s="53" t="str">
        <f t="shared" si="200"/>
        <v/>
      </c>
      <c r="CG88" s="53" t="str">
        <f t="shared" si="200"/>
        <v/>
      </c>
      <c r="CH88" s="53" t="str">
        <f t="shared" si="200"/>
        <v/>
      </c>
      <c r="CI88" s="53" t="str">
        <f t="shared" si="200"/>
        <v/>
      </c>
      <c r="CJ88" s="53" t="str">
        <f t="shared" si="200"/>
        <v/>
      </c>
      <c r="CK88" s="53" t="str">
        <f t="shared" si="200"/>
        <v/>
      </c>
      <c r="CL88" s="53" t="str">
        <f t="shared" si="200"/>
        <v/>
      </c>
      <c r="CM88" s="53" t="str">
        <f t="shared" si="200"/>
        <v/>
      </c>
      <c r="CN88" s="53" t="str">
        <f t="shared" si="200"/>
        <v/>
      </c>
      <c r="CO88" s="53" t="str">
        <f t="shared" si="200"/>
        <v/>
      </c>
      <c r="CP88" s="53" t="str">
        <f t="shared" si="200"/>
        <v/>
      </c>
      <c r="CQ88" s="53" t="str">
        <f t="shared" si="200"/>
        <v/>
      </c>
      <c r="CR88" s="54" t="str">
        <f t="shared" si="200"/>
        <v/>
      </c>
    </row>
    <row r="89" spans="33:96" x14ac:dyDescent="0.25">
      <c r="AG89"/>
      <c r="AI89" s="52"/>
      <c r="AJ89" s="53" t="str">
        <f t="shared" si="161"/>
        <v/>
      </c>
      <c r="AK89" s="53" t="str">
        <f t="shared" si="177"/>
        <v/>
      </c>
      <c r="AL89" s="53" t="str">
        <f t="shared" si="178"/>
        <v/>
      </c>
      <c r="AM89" s="53" t="str">
        <f t="shared" si="179"/>
        <v/>
      </c>
      <c r="AN89" s="53" t="str">
        <f t="shared" si="180"/>
        <v/>
      </c>
      <c r="AO89" s="53" t="str">
        <f t="shared" si="181"/>
        <v/>
      </c>
      <c r="AP89" s="53" t="str">
        <f t="shared" si="182"/>
        <v/>
      </c>
      <c r="AQ89" s="53" t="str">
        <f t="shared" si="183"/>
        <v/>
      </c>
      <c r="AR89" s="53" t="str">
        <f t="shared" si="184"/>
        <v/>
      </c>
      <c r="AS89" s="53" t="str">
        <f t="shared" si="185"/>
        <v/>
      </c>
      <c r="AT89" s="53" t="str">
        <f t="shared" si="186"/>
        <v/>
      </c>
      <c r="AU89" s="53" t="str">
        <f t="shared" si="187"/>
        <v/>
      </c>
      <c r="AV89" s="53" t="str">
        <f t="shared" si="188"/>
        <v/>
      </c>
      <c r="AW89" s="53" t="str">
        <f t="shared" si="189"/>
        <v/>
      </c>
      <c r="AX89" s="53" t="str">
        <f t="shared" si="190"/>
        <v/>
      </c>
      <c r="AY89" s="53" t="str">
        <f t="shared" si="191"/>
        <v/>
      </c>
      <c r="AZ89" s="53" t="str">
        <f t="shared" si="192"/>
        <v/>
      </c>
      <c r="BA89" s="53" t="str">
        <f t="shared" si="193"/>
        <v/>
      </c>
      <c r="BB89" s="53" t="str">
        <f t="shared" si="194"/>
        <v/>
      </c>
      <c r="BC89" s="53" t="str">
        <f t="shared" si="195"/>
        <v/>
      </c>
      <c r="BD89" s="53" t="str">
        <f t="shared" si="196"/>
        <v/>
      </c>
      <c r="BE89" s="53" t="str">
        <f t="shared" si="197"/>
        <v/>
      </c>
      <c r="BF89" s="53" t="str">
        <f t="shared" si="198"/>
        <v/>
      </c>
      <c r="BG89" s="53" t="str">
        <f t="shared" si="199"/>
        <v/>
      </c>
      <c r="BH89" s="53" t="str">
        <f t="shared" si="170"/>
        <v/>
      </c>
      <c r="BI89" s="53" t="str">
        <f t="shared" si="171"/>
        <v/>
      </c>
      <c r="BJ89" s="53" t="str">
        <f t="shared" si="172"/>
        <v/>
      </c>
      <c r="BK89" s="53" t="str">
        <f t="shared" si="173"/>
        <v/>
      </c>
      <c r="BL89" s="53" t="str">
        <f t="shared" si="174"/>
        <v/>
      </c>
      <c r="BM89" s="54" t="str">
        <f t="shared" si="175"/>
        <v/>
      </c>
      <c r="BN89" s="7"/>
      <c r="BO89" s="52" t="str">
        <f t="shared" si="162"/>
        <v/>
      </c>
      <c r="BP89" s="53" t="str">
        <f t="shared" ref="BP89:CR89" si="201">IF($D17="", "", $B$10-BP41)</f>
        <v/>
      </c>
      <c r="BQ89" s="53" t="str">
        <f t="shared" si="201"/>
        <v/>
      </c>
      <c r="BR89" s="53" t="str">
        <f t="shared" si="201"/>
        <v/>
      </c>
      <c r="BS89" s="53" t="str">
        <f t="shared" si="201"/>
        <v/>
      </c>
      <c r="BT89" s="53" t="str">
        <f t="shared" si="201"/>
        <v/>
      </c>
      <c r="BU89" s="53" t="str">
        <f t="shared" si="201"/>
        <v/>
      </c>
      <c r="BV89" s="53" t="str">
        <f t="shared" si="201"/>
        <v/>
      </c>
      <c r="BW89" s="53" t="str">
        <f t="shared" si="201"/>
        <v/>
      </c>
      <c r="BX89" s="53" t="str">
        <f t="shared" si="201"/>
        <v/>
      </c>
      <c r="BY89" s="53" t="str">
        <f t="shared" si="201"/>
        <v/>
      </c>
      <c r="BZ89" s="53" t="str">
        <f t="shared" si="201"/>
        <v/>
      </c>
      <c r="CA89" s="53" t="str">
        <f t="shared" si="201"/>
        <v/>
      </c>
      <c r="CB89" s="53" t="str">
        <f t="shared" si="201"/>
        <v/>
      </c>
      <c r="CC89" s="53" t="str">
        <f t="shared" si="201"/>
        <v/>
      </c>
      <c r="CD89" s="53" t="str">
        <f t="shared" si="201"/>
        <v/>
      </c>
      <c r="CE89" s="53" t="str">
        <f t="shared" si="201"/>
        <v/>
      </c>
      <c r="CF89" s="53" t="str">
        <f t="shared" si="201"/>
        <v/>
      </c>
      <c r="CG89" s="53" t="str">
        <f t="shared" si="201"/>
        <v/>
      </c>
      <c r="CH89" s="53" t="str">
        <f t="shared" si="201"/>
        <v/>
      </c>
      <c r="CI89" s="53" t="str">
        <f t="shared" si="201"/>
        <v/>
      </c>
      <c r="CJ89" s="53" t="str">
        <f t="shared" si="201"/>
        <v/>
      </c>
      <c r="CK89" s="53" t="str">
        <f t="shared" si="201"/>
        <v/>
      </c>
      <c r="CL89" s="53" t="str">
        <f t="shared" si="201"/>
        <v/>
      </c>
      <c r="CM89" s="53" t="str">
        <f t="shared" si="201"/>
        <v/>
      </c>
      <c r="CN89" s="53" t="str">
        <f t="shared" si="201"/>
        <v/>
      </c>
      <c r="CO89" s="53" t="str">
        <f t="shared" si="201"/>
        <v/>
      </c>
      <c r="CP89" s="53" t="str">
        <f t="shared" si="201"/>
        <v/>
      </c>
      <c r="CQ89" s="53" t="str">
        <f t="shared" si="201"/>
        <v/>
      </c>
      <c r="CR89" s="54" t="str">
        <f t="shared" si="201"/>
        <v/>
      </c>
    </row>
    <row r="90" spans="33:96" x14ac:dyDescent="0.25">
      <c r="AG90"/>
      <c r="AI90" s="52"/>
      <c r="AJ90" s="53" t="str">
        <f t="shared" si="161"/>
        <v/>
      </c>
      <c r="AK90" s="53" t="str">
        <f t="shared" si="177"/>
        <v/>
      </c>
      <c r="AL90" s="53" t="str">
        <f t="shared" si="178"/>
        <v/>
      </c>
      <c r="AM90" s="53" t="str">
        <f t="shared" si="179"/>
        <v/>
      </c>
      <c r="AN90" s="53" t="str">
        <f t="shared" si="180"/>
        <v/>
      </c>
      <c r="AO90" s="53" t="str">
        <f t="shared" si="181"/>
        <v/>
      </c>
      <c r="AP90" s="53" t="str">
        <f t="shared" si="182"/>
        <v/>
      </c>
      <c r="AQ90" s="53" t="str">
        <f t="shared" si="183"/>
        <v/>
      </c>
      <c r="AR90" s="53" t="str">
        <f t="shared" si="184"/>
        <v/>
      </c>
      <c r="AS90" s="53" t="str">
        <f t="shared" si="185"/>
        <v/>
      </c>
      <c r="AT90" s="53" t="str">
        <f t="shared" si="186"/>
        <v/>
      </c>
      <c r="AU90" s="53" t="str">
        <f t="shared" si="187"/>
        <v/>
      </c>
      <c r="AV90" s="53" t="str">
        <f t="shared" si="188"/>
        <v/>
      </c>
      <c r="AW90" s="53" t="str">
        <f t="shared" si="189"/>
        <v/>
      </c>
      <c r="AX90" s="53" t="str">
        <f t="shared" si="190"/>
        <v/>
      </c>
      <c r="AY90" s="53" t="str">
        <f t="shared" si="191"/>
        <v/>
      </c>
      <c r="AZ90" s="53" t="str">
        <f t="shared" si="192"/>
        <v/>
      </c>
      <c r="BA90" s="53" t="str">
        <f t="shared" si="193"/>
        <v/>
      </c>
      <c r="BB90" s="53" t="str">
        <f t="shared" si="194"/>
        <v/>
      </c>
      <c r="BC90" s="53" t="str">
        <f t="shared" si="195"/>
        <v/>
      </c>
      <c r="BD90" s="53" t="str">
        <f t="shared" si="196"/>
        <v/>
      </c>
      <c r="BE90" s="53" t="str">
        <f t="shared" si="197"/>
        <v/>
      </c>
      <c r="BF90" s="53" t="str">
        <f t="shared" si="198"/>
        <v/>
      </c>
      <c r="BG90" s="53" t="str">
        <f t="shared" si="199"/>
        <v/>
      </c>
      <c r="BH90" s="53" t="str">
        <f t="shared" si="170"/>
        <v/>
      </c>
      <c r="BI90" s="53" t="str">
        <f t="shared" si="171"/>
        <v/>
      </c>
      <c r="BJ90" s="53" t="str">
        <f t="shared" si="172"/>
        <v/>
      </c>
      <c r="BK90" s="53" t="str">
        <f t="shared" si="173"/>
        <v/>
      </c>
      <c r="BL90" s="53" t="str">
        <f t="shared" si="174"/>
        <v/>
      </c>
      <c r="BM90" s="54" t="str">
        <f t="shared" si="175"/>
        <v/>
      </c>
      <c r="BO90" s="52" t="str">
        <f t="shared" si="162"/>
        <v/>
      </c>
      <c r="BP90" s="53" t="str">
        <f t="shared" ref="BP90:CR90" si="202">IF($D18="", "", $B$10-BP42)</f>
        <v/>
      </c>
      <c r="BQ90" s="53" t="str">
        <f t="shared" si="202"/>
        <v/>
      </c>
      <c r="BR90" s="53" t="str">
        <f t="shared" si="202"/>
        <v/>
      </c>
      <c r="BS90" s="53" t="str">
        <f t="shared" si="202"/>
        <v/>
      </c>
      <c r="BT90" s="53" t="str">
        <f t="shared" si="202"/>
        <v/>
      </c>
      <c r="BU90" s="53" t="str">
        <f t="shared" si="202"/>
        <v/>
      </c>
      <c r="BV90" s="53" t="str">
        <f t="shared" si="202"/>
        <v/>
      </c>
      <c r="BW90" s="53" t="str">
        <f t="shared" si="202"/>
        <v/>
      </c>
      <c r="BX90" s="53" t="str">
        <f t="shared" si="202"/>
        <v/>
      </c>
      <c r="BY90" s="53" t="str">
        <f t="shared" si="202"/>
        <v/>
      </c>
      <c r="BZ90" s="53" t="str">
        <f t="shared" si="202"/>
        <v/>
      </c>
      <c r="CA90" s="53" t="str">
        <f t="shared" si="202"/>
        <v/>
      </c>
      <c r="CB90" s="53" t="str">
        <f t="shared" si="202"/>
        <v/>
      </c>
      <c r="CC90" s="53" t="str">
        <f t="shared" si="202"/>
        <v/>
      </c>
      <c r="CD90" s="53" t="str">
        <f t="shared" si="202"/>
        <v/>
      </c>
      <c r="CE90" s="53" t="str">
        <f t="shared" si="202"/>
        <v/>
      </c>
      <c r="CF90" s="53" t="str">
        <f t="shared" si="202"/>
        <v/>
      </c>
      <c r="CG90" s="53" t="str">
        <f t="shared" si="202"/>
        <v/>
      </c>
      <c r="CH90" s="53" t="str">
        <f t="shared" si="202"/>
        <v/>
      </c>
      <c r="CI90" s="53" t="str">
        <f t="shared" si="202"/>
        <v/>
      </c>
      <c r="CJ90" s="53" t="str">
        <f t="shared" si="202"/>
        <v/>
      </c>
      <c r="CK90" s="53" t="str">
        <f t="shared" si="202"/>
        <v/>
      </c>
      <c r="CL90" s="53" t="str">
        <f t="shared" si="202"/>
        <v/>
      </c>
      <c r="CM90" s="53" t="str">
        <f t="shared" si="202"/>
        <v/>
      </c>
      <c r="CN90" s="53" t="str">
        <f t="shared" si="202"/>
        <v/>
      </c>
      <c r="CO90" s="53" t="str">
        <f t="shared" si="202"/>
        <v/>
      </c>
      <c r="CP90" s="53" t="str">
        <f t="shared" si="202"/>
        <v/>
      </c>
      <c r="CQ90" s="53" t="str">
        <f t="shared" si="202"/>
        <v/>
      </c>
      <c r="CR90" s="54" t="str">
        <f t="shared" si="202"/>
        <v/>
      </c>
    </row>
    <row r="91" spans="33:96" x14ac:dyDescent="0.25">
      <c r="AG91"/>
      <c r="AI91" s="52"/>
      <c r="AJ91" s="53" t="str">
        <f t="shared" si="161"/>
        <v/>
      </c>
      <c r="AK91" s="53" t="str">
        <f t="shared" si="177"/>
        <v/>
      </c>
      <c r="AL91" s="53" t="str">
        <f t="shared" si="178"/>
        <v/>
      </c>
      <c r="AM91" s="53" t="str">
        <f t="shared" si="179"/>
        <v/>
      </c>
      <c r="AN91" s="53" t="str">
        <f t="shared" si="180"/>
        <v/>
      </c>
      <c r="AO91" s="53" t="str">
        <f t="shared" si="181"/>
        <v/>
      </c>
      <c r="AP91" s="53" t="str">
        <f t="shared" si="182"/>
        <v/>
      </c>
      <c r="AQ91" s="53" t="str">
        <f t="shared" si="183"/>
        <v/>
      </c>
      <c r="AR91" s="53" t="str">
        <f t="shared" si="184"/>
        <v/>
      </c>
      <c r="AS91" s="53" t="str">
        <f t="shared" si="185"/>
        <v/>
      </c>
      <c r="AT91" s="53" t="str">
        <f t="shared" si="186"/>
        <v/>
      </c>
      <c r="AU91" s="53" t="str">
        <f t="shared" si="187"/>
        <v/>
      </c>
      <c r="AV91" s="53" t="str">
        <f t="shared" si="188"/>
        <v/>
      </c>
      <c r="AW91" s="53" t="str">
        <f t="shared" si="189"/>
        <v/>
      </c>
      <c r="AX91" s="53" t="str">
        <f t="shared" si="190"/>
        <v/>
      </c>
      <c r="AY91" s="53" t="str">
        <f t="shared" si="191"/>
        <v/>
      </c>
      <c r="AZ91" s="53" t="str">
        <f t="shared" si="192"/>
        <v/>
      </c>
      <c r="BA91" s="53" t="str">
        <f t="shared" si="193"/>
        <v/>
      </c>
      <c r="BB91" s="53" t="str">
        <f t="shared" si="194"/>
        <v/>
      </c>
      <c r="BC91" s="53" t="str">
        <f t="shared" si="195"/>
        <v/>
      </c>
      <c r="BD91" s="53" t="str">
        <f t="shared" si="196"/>
        <v/>
      </c>
      <c r="BE91" s="53" t="str">
        <f t="shared" si="197"/>
        <v/>
      </c>
      <c r="BF91" s="53" t="str">
        <f t="shared" si="198"/>
        <v/>
      </c>
      <c r="BG91" s="53" t="str">
        <f t="shared" si="199"/>
        <v/>
      </c>
      <c r="BH91" s="53" t="str">
        <f t="shared" si="170"/>
        <v/>
      </c>
      <c r="BI91" s="53" t="str">
        <f t="shared" si="171"/>
        <v/>
      </c>
      <c r="BJ91" s="53" t="str">
        <f t="shared" si="172"/>
        <v/>
      </c>
      <c r="BK91" s="53" t="str">
        <f t="shared" si="173"/>
        <v/>
      </c>
      <c r="BL91" s="53" t="str">
        <f t="shared" si="174"/>
        <v/>
      </c>
      <c r="BM91" s="54" t="str">
        <f t="shared" si="175"/>
        <v/>
      </c>
      <c r="BO91" s="52" t="str">
        <f t="shared" si="162"/>
        <v/>
      </c>
      <c r="BP91" s="53" t="str">
        <f t="shared" ref="BP91:CR91" si="203">IF($D19="", "", $B$10-BP43)</f>
        <v/>
      </c>
      <c r="BQ91" s="53" t="str">
        <f t="shared" si="203"/>
        <v/>
      </c>
      <c r="BR91" s="53" t="str">
        <f t="shared" si="203"/>
        <v/>
      </c>
      <c r="BS91" s="53" t="str">
        <f t="shared" si="203"/>
        <v/>
      </c>
      <c r="BT91" s="53" t="str">
        <f t="shared" si="203"/>
        <v/>
      </c>
      <c r="BU91" s="53" t="str">
        <f t="shared" si="203"/>
        <v/>
      </c>
      <c r="BV91" s="53" t="str">
        <f t="shared" si="203"/>
        <v/>
      </c>
      <c r="BW91" s="53" t="str">
        <f t="shared" si="203"/>
        <v/>
      </c>
      <c r="BX91" s="53" t="str">
        <f t="shared" si="203"/>
        <v/>
      </c>
      <c r="BY91" s="53" t="str">
        <f t="shared" si="203"/>
        <v/>
      </c>
      <c r="BZ91" s="53" t="str">
        <f t="shared" si="203"/>
        <v/>
      </c>
      <c r="CA91" s="53" t="str">
        <f t="shared" si="203"/>
        <v/>
      </c>
      <c r="CB91" s="53" t="str">
        <f t="shared" si="203"/>
        <v/>
      </c>
      <c r="CC91" s="53" t="str">
        <f t="shared" si="203"/>
        <v/>
      </c>
      <c r="CD91" s="53" t="str">
        <f t="shared" si="203"/>
        <v/>
      </c>
      <c r="CE91" s="53" t="str">
        <f t="shared" si="203"/>
        <v/>
      </c>
      <c r="CF91" s="53" t="str">
        <f t="shared" si="203"/>
        <v/>
      </c>
      <c r="CG91" s="53" t="str">
        <f t="shared" si="203"/>
        <v/>
      </c>
      <c r="CH91" s="53" t="str">
        <f t="shared" si="203"/>
        <v/>
      </c>
      <c r="CI91" s="53" t="str">
        <f t="shared" si="203"/>
        <v/>
      </c>
      <c r="CJ91" s="53" t="str">
        <f t="shared" si="203"/>
        <v/>
      </c>
      <c r="CK91" s="53" t="str">
        <f t="shared" si="203"/>
        <v/>
      </c>
      <c r="CL91" s="53" t="str">
        <f t="shared" si="203"/>
        <v/>
      </c>
      <c r="CM91" s="53" t="str">
        <f t="shared" si="203"/>
        <v/>
      </c>
      <c r="CN91" s="53" t="str">
        <f t="shared" si="203"/>
        <v/>
      </c>
      <c r="CO91" s="53" t="str">
        <f t="shared" si="203"/>
        <v/>
      </c>
      <c r="CP91" s="53" t="str">
        <f t="shared" si="203"/>
        <v/>
      </c>
      <c r="CQ91" s="53" t="str">
        <f t="shared" si="203"/>
        <v/>
      </c>
      <c r="CR91" s="54" t="str">
        <f t="shared" si="203"/>
        <v/>
      </c>
    </row>
    <row r="92" spans="33:96" x14ac:dyDescent="0.25">
      <c r="AG92"/>
      <c r="AI92" s="52"/>
      <c r="AJ92" s="53" t="str">
        <f t="shared" si="161"/>
        <v/>
      </c>
      <c r="AK92" s="53" t="str">
        <f t="shared" si="177"/>
        <v/>
      </c>
      <c r="AL92" s="53" t="str">
        <f t="shared" si="178"/>
        <v/>
      </c>
      <c r="AM92" s="53" t="str">
        <f t="shared" si="179"/>
        <v/>
      </c>
      <c r="AN92" s="53" t="str">
        <f t="shared" si="180"/>
        <v/>
      </c>
      <c r="AO92" s="53" t="str">
        <f t="shared" si="181"/>
        <v/>
      </c>
      <c r="AP92" s="53" t="str">
        <f t="shared" si="182"/>
        <v/>
      </c>
      <c r="AQ92" s="53" t="str">
        <f t="shared" si="183"/>
        <v/>
      </c>
      <c r="AR92" s="53" t="str">
        <f t="shared" si="184"/>
        <v/>
      </c>
      <c r="AS92" s="53" t="str">
        <f t="shared" si="185"/>
        <v/>
      </c>
      <c r="AT92" s="53" t="str">
        <f t="shared" si="186"/>
        <v/>
      </c>
      <c r="AU92" s="53" t="str">
        <f t="shared" si="187"/>
        <v/>
      </c>
      <c r="AV92" s="53" t="str">
        <f t="shared" si="188"/>
        <v/>
      </c>
      <c r="AW92" s="53" t="str">
        <f t="shared" si="189"/>
        <v/>
      </c>
      <c r="AX92" s="53" t="str">
        <f t="shared" si="190"/>
        <v/>
      </c>
      <c r="AY92" s="53" t="str">
        <f t="shared" si="191"/>
        <v/>
      </c>
      <c r="AZ92" s="53" t="str">
        <f t="shared" si="192"/>
        <v/>
      </c>
      <c r="BA92" s="53" t="str">
        <f t="shared" si="193"/>
        <v/>
      </c>
      <c r="BB92" s="53" t="str">
        <f t="shared" si="194"/>
        <v/>
      </c>
      <c r="BC92" s="53" t="str">
        <f t="shared" si="195"/>
        <v/>
      </c>
      <c r="BD92" s="53" t="str">
        <f t="shared" si="196"/>
        <v/>
      </c>
      <c r="BE92" s="53" t="str">
        <f t="shared" si="197"/>
        <v/>
      </c>
      <c r="BF92" s="53" t="str">
        <f t="shared" si="198"/>
        <v/>
      </c>
      <c r="BG92" s="53" t="str">
        <f t="shared" si="199"/>
        <v/>
      </c>
      <c r="BH92" s="53" t="str">
        <f t="shared" si="170"/>
        <v/>
      </c>
      <c r="BI92" s="53" t="str">
        <f t="shared" si="171"/>
        <v/>
      </c>
      <c r="BJ92" s="53" t="str">
        <f t="shared" si="172"/>
        <v/>
      </c>
      <c r="BK92" s="53" t="str">
        <f t="shared" si="173"/>
        <v/>
      </c>
      <c r="BL92" s="53" t="str">
        <f t="shared" si="174"/>
        <v/>
      </c>
      <c r="BM92" s="54" t="str">
        <f t="shared" si="175"/>
        <v/>
      </c>
      <c r="BO92" s="52" t="str">
        <f t="shared" si="162"/>
        <v/>
      </c>
      <c r="BP92" s="53" t="str">
        <f t="shared" ref="BP92:CR92" si="204">IF($D20="", "", $B$10-BP44)</f>
        <v/>
      </c>
      <c r="BQ92" s="53" t="str">
        <f t="shared" si="204"/>
        <v/>
      </c>
      <c r="BR92" s="53" t="str">
        <f t="shared" si="204"/>
        <v/>
      </c>
      <c r="BS92" s="53" t="str">
        <f t="shared" si="204"/>
        <v/>
      </c>
      <c r="BT92" s="53" t="str">
        <f t="shared" si="204"/>
        <v/>
      </c>
      <c r="BU92" s="53" t="str">
        <f t="shared" si="204"/>
        <v/>
      </c>
      <c r="BV92" s="53" t="str">
        <f t="shared" si="204"/>
        <v/>
      </c>
      <c r="BW92" s="53" t="str">
        <f t="shared" si="204"/>
        <v/>
      </c>
      <c r="BX92" s="53" t="str">
        <f t="shared" si="204"/>
        <v/>
      </c>
      <c r="BY92" s="53" t="str">
        <f t="shared" si="204"/>
        <v/>
      </c>
      <c r="BZ92" s="53" t="str">
        <f t="shared" si="204"/>
        <v/>
      </c>
      <c r="CA92" s="53" t="str">
        <f t="shared" si="204"/>
        <v/>
      </c>
      <c r="CB92" s="53" t="str">
        <f t="shared" si="204"/>
        <v/>
      </c>
      <c r="CC92" s="53" t="str">
        <f t="shared" si="204"/>
        <v/>
      </c>
      <c r="CD92" s="53" t="str">
        <f t="shared" si="204"/>
        <v/>
      </c>
      <c r="CE92" s="53" t="str">
        <f t="shared" si="204"/>
        <v/>
      </c>
      <c r="CF92" s="53" t="str">
        <f t="shared" si="204"/>
        <v/>
      </c>
      <c r="CG92" s="53" t="str">
        <f t="shared" si="204"/>
        <v/>
      </c>
      <c r="CH92" s="53" t="str">
        <f t="shared" si="204"/>
        <v/>
      </c>
      <c r="CI92" s="53" t="str">
        <f t="shared" si="204"/>
        <v/>
      </c>
      <c r="CJ92" s="53" t="str">
        <f t="shared" si="204"/>
        <v/>
      </c>
      <c r="CK92" s="53" t="str">
        <f t="shared" si="204"/>
        <v/>
      </c>
      <c r="CL92" s="53" t="str">
        <f t="shared" si="204"/>
        <v/>
      </c>
      <c r="CM92" s="53" t="str">
        <f t="shared" si="204"/>
        <v/>
      </c>
      <c r="CN92" s="53" t="str">
        <f t="shared" si="204"/>
        <v/>
      </c>
      <c r="CO92" s="53" t="str">
        <f t="shared" si="204"/>
        <v/>
      </c>
      <c r="CP92" s="53" t="str">
        <f t="shared" si="204"/>
        <v/>
      </c>
      <c r="CQ92" s="53" t="str">
        <f t="shared" si="204"/>
        <v/>
      </c>
      <c r="CR92" s="54" t="str">
        <f t="shared" si="204"/>
        <v/>
      </c>
    </row>
    <row r="93" spans="33:96" x14ac:dyDescent="0.25">
      <c r="AG93"/>
      <c r="AI93" s="52"/>
      <c r="AJ93" s="53" t="str">
        <f t="shared" si="161"/>
        <v/>
      </c>
      <c r="AK93" s="53" t="str">
        <f t="shared" si="177"/>
        <v/>
      </c>
      <c r="AL93" s="53" t="str">
        <f t="shared" si="178"/>
        <v/>
      </c>
      <c r="AM93" s="53" t="str">
        <f t="shared" si="179"/>
        <v/>
      </c>
      <c r="AN93" s="53" t="str">
        <f t="shared" si="180"/>
        <v/>
      </c>
      <c r="AO93" s="53" t="str">
        <f t="shared" si="181"/>
        <v/>
      </c>
      <c r="AP93" s="53" t="str">
        <f t="shared" si="182"/>
        <v/>
      </c>
      <c r="AQ93" s="53" t="str">
        <f t="shared" si="183"/>
        <v/>
      </c>
      <c r="AR93" s="53" t="str">
        <f t="shared" si="184"/>
        <v/>
      </c>
      <c r="AS93" s="53" t="str">
        <f t="shared" si="185"/>
        <v/>
      </c>
      <c r="AT93" s="53" t="str">
        <f t="shared" si="186"/>
        <v/>
      </c>
      <c r="AU93" s="53" t="str">
        <f t="shared" si="187"/>
        <v/>
      </c>
      <c r="AV93" s="53" t="str">
        <f t="shared" si="188"/>
        <v/>
      </c>
      <c r="AW93" s="53" t="str">
        <f t="shared" si="189"/>
        <v/>
      </c>
      <c r="AX93" s="53" t="str">
        <f t="shared" si="190"/>
        <v/>
      </c>
      <c r="AY93" s="53" t="str">
        <f t="shared" si="191"/>
        <v/>
      </c>
      <c r="AZ93" s="53" t="str">
        <f t="shared" si="192"/>
        <v/>
      </c>
      <c r="BA93" s="53" t="str">
        <f t="shared" si="193"/>
        <v/>
      </c>
      <c r="BB93" s="53" t="str">
        <f t="shared" si="194"/>
        <v/>
      </c>
      <c r="BC93" s="53" t="str">
        <f t="shared" si="195"/>
        <v/>
      </c>
      <c r="BD93" s="53" t="str">
        <f t="shared" si="196"/>
        <v/>
      </c>
      <c r="BE93" s="53" t="str">
        <f t="shared" si="197"/>
        <v/>
      </c>
      <c r="BF93" s="53" t="str">
        <f t="shared" si="198"/>
        <v/>
      </c>
      <c r="BG93" s="53" t="str">
        <f t="shared" si="199"/>
        <v/>
      </c>
      <c r="BH93" s="53" t="str">
        <f t="shared" si="170"/>
        <v/>
      </c>
      <c r="BI93" s="53" t="str">
        <f t="shared" si="171"/>
        <v/>
      </c>
      <c r="BJ93" s="53" t="str">
        <f t="shared" si="172"/>
        <v/>
      </c>
      <c r="BK93" s="53" t="str">
        <f t="shared" si="173"/>
        <v/>
      </c>
      <c r="BL93" s="53" t="str">
        <f t="shared" si="174"/>
        <v/>
      </c>
      <c r="BM93" s="54" t="str">
        <f t="shared" si="175"/>
        <v/>
      </c>
      <c r="BO93" s="52" t="str">
        <f t="shared" si="162"/>
        <v/>
      </c>
      <c r="BP93" s="53" t="str">
        <f t="shared" ref="BP93:CR93" si="205">IF($D21="", "", $B$10-BP45)</f>
        <v/>
      </c>
      <c r="BQ93" s="53" t="str">
        <f t="shared" si="205"/>
        <v/>
      </c>
      <c r="BR93" s="53" t="str">
        <f t="shared" si="205"/>
        <v/>
      </c>
      <c r="BS93" s="53" t="str">
        <f t="shared" si="205"/>
        <v/>
      </c>
      <c r="BT93" s="53" t="str">
        <f t="shared" si="205"/>
        <v/>
      </c>
      <c r="BU93" s="53" t="str">
        <f t="shared" si="205"/>
        <v/>
      </c>
      <c r="BV93" s="53" t="str">
        <f t="shared" si="205"/>
        <v/>
      </c>
      <c r="BW93" s="53" t="str">
        <f t="shared" si="205"/>
        <v/>
      </c>
      <c r="BX93" s="53" t="str">
        <f t="shared" si="205"/>
        <v/>
      </c>
      <c r="BY93" s="53" t="str">
        <f t="shared" si="205"/>
        <v/>
      </c>
      <c r="BZ93" s="53" t="str">
        <f t="shared" si="205"/>
        <v/>
      </c>
      <c r="CA93" s="53" t="str">
        <f t="shared" si="205"/>
        <v/>
      </c>
      <c r="CB93" s="53" t="str">
        <f t="shared" si="205"/>
        <v/>
      </c>
      <c r="CC93" s="53" t="str">
        <f t="shared" si="205"/>
        <v/>
      </c>
      <c r="CD93" s="53" t="str">
        <f t="shared" si="205"/>
        <v/>
      </c>
      <c r="CE93" s="53" t="str">
        <f t="shared" si="205"/>
        <v/>
      </c>
      <c r="CF93" s="53" t="str">
        <f t="shared" si="205"/>
        <v/>
      </c>
      <c r="CG93" s="53" t="str">
        <f t="shared" si="205"/>
        <v/>
      </c>
      <c r="CH93" s="53" t="str">
        <f t="shared" si="205"/>
        <v/>
      </c>
      <c r="CI93" s="53" t="str">
        <f t="shared" si="205"/>
        <v/>
      </c>
      <c r="CJ93" s="53" t="str">
        <f t="shared" si="205"/>
        <v/>
      </c>
      <c r="CK93" s="53" t="str">
        <f t="shared" si="205"/>
        <v/>
      </c>
      <c r="CL93" s="53" t="str">
        <f t="shared" si="205"/>
        <v/>
      </c>
      <c r="CM93" s="53" t="str">
        <f t="shared" si="205"/>
        <v/>
      </c>
      <c r="CN93" s="53" t="str">
        <f t="shared" si="205"/>
        <v/>
      </c>
      <c r="CO93" s="53" t="str">
        <f t="shared" si="205"/>
        <v/>
      </c>
      <c r="CP93" s="53" t="str">
        <f t="shared" si="205"/>
        <v/>
      </c>
      <c r="CQ93" s="53" t="str">
        <f t="shared" si="205"/>
        <v/>
      </c>
      <c r="CR93" s="54" t="str">
        <f t="shared" si="205"/>
        <v/>
      </c>
    </row>
    <row r="94" spans="33:96" x14ac:dyDescent="0.25">
      <c r="AG94"/>
      <c r="AI94" s="52"/>
      <c r="AJ94" s="53" t="str">
        <f t="shared" si="161"/>
        <v/>
      </c>
      <c r="AK94" s="53" t="str">
        <f t="shared" si="177"/>
        <v/>
      </c>
      <c r="AL94" s="53" t="str">
        <f t="shared" si="178"/>
        <v/>
      </c>
      <c r="AM94" s="53" t="str">
        <f t="shared" si="179"/>
        <v/>
      </c>
      <c r="AN94" s="53" t="str">
        <f t="shared" si="180"/>
        <v/>
      </c>
      <c r="AO94" s="53" t="str">
        <f t="shared" si="181"/>
        <v/>
      </c>
      <c r="AP94" s="53" t="str">
        <f t="shared" si="182"/>
        <v/>
      </c>
      <c r="AQ94" s="53" t="str">
        <f t="shared" si="183"/>
        <v/>
      </c>
      <c r="AR94" s="53" t="str">
        <f t="shared" si="184"/>
        <v/>
      </c>
      <c r="AS94" s="53" t="str">
        <f t="shared" si="185"/>
        <v/>
      </c>
      <c r="AT94" s="53" t="str">
        <f t="shared" si="186"/>
        <v/>
      </c>
      <c r="AU94" s="53" t="str">
        <f t="shared" si="187"/>
        <v/>
      </c>
      <c r="AV94" s="53" t="str">
        <f t="shared" si="188"/>
        <v/>
      </c>
      <c r="AW94" s="53" t="str">
        <f t="shared" si="189"/>
        <v/>
      </c>
      <c r="AX94" s="53" t="str">
        <f t="shared" si="190"/>
        <v/>
      </c>
      <c r="AY94" s="53" t="str">
        <f t="shared" si="191"/>
        <v/>
      </c>
      <c r="AZ94" s="53" t="str">
        <f t="shared" si="192"/>
        <v/>
      </c>
      <c r="BA94" s="53" t="str">
        <f t="shared" si="193"/>
        <v/>
      </c>
      <c r="BB94" s="53" t="str">
        <f t="shared" si="194"/>
        <v/>
      </c>
      <c r="BC94" s="53" t="str">
        <f t="shared" si="195"/>
        <v/>
      </c>
      <c r="BD94" s="53" t="str">
        <f t="shared" si="196"/>
        <v/>
      </c>
      <c r="BE94" s="53" t="str">
        <f t="shared" si="197"/>
        <v/>
      </c>
      <c r="BF94" s="53" t="str">
        <f t="shared" si="198"/>
        <v/>
      </c>
      <c r="BG94" s="53" t="str">
        <f t="shared" si="199"/>
        <v/>
      </c>
      <c r="BH94" s="53" t="str">
        <f t="shared" si="170"/>
        <v/>
      </c>
      <c r="BI94" s="53" t="str">
        <f t="shared" si="171"/>
        <v/>
      </c>
      <c r="BJ94" s="53" t="str">
        <f t="shared" si="172"/>
        <v/>
      </c>
      <c r="BK94" s="53" t="str">
        <f t="shared" si="173"/>
        <v/>
      </c>
      <c r="BL94" s="53" t="str">
        <f t="shared" si="174"/>
        <v/>
      </c>
      <c r="BM94" s="54" t="str">
        <f t="shared" si="175"/>
        <v/>
      </c>
      <c r="BO94" s="52" t="str">
        <f t="shared" si="162"/>
        <v/>
      </c>
      <c r="BP94" s="53" t="str">
        <f t="shared" ref="BP94:CR94" si="206">IF($D22="", "", $B$10-BP46)</f>
        <v/>
      </c>
      <c r="BQ94" s="53" t="str">
        <f t="shared" si="206"/>
        <v/>
      </c>
      <c r="BR94" s="53" t="str">
        <f t="shared" si="206"/>
        <v/>
      </c>
      <c r="BS94" s="53" t="str">
        <f t="shared" si="206"/>
        <v/>
      </c>
      <c r="BT94" s="53" t="str">
        <f t="shared" si="206"/>
        <v/>
      </c>
      <c r="BU94" s="53" t="str">
        <f t="shared" si="206"/>
        <v/>
      </c>
      <c r="BV94" s="53" t="str">
        <f t="shared" si="206"/>
        <v/>
      </c>
      <c r="BW94" s="53" t="str">
        <f t="shared" si="206"/>
        <v/>
      </c>
      <c r="BX94" s="53" t="str">
        <f t="shared" si="206"/>
        <v/>
      </c>
      <c r="BY94" s="53" t="str">
        <f t="shared" si="206"/>
        <v/>
      </c>
      <c r="BZ94" s="53" t="str">
        <f t="shared" si="206"/>
        <v/>
      </c>
      <c r="CA94" s="53" t="str">
        <f t="shared" si="206"/>
        <v/>
      </c>
      <c r="CB94" s="53" t="str">
        <f t="shared" si="206"/>
        <v/>
      </c>
      <c r="CC94" s="53" t="str">
        <f t="shared" si="206"/>
        <v/>
      </c>
      <c r="CD94" s="53" t="str">
        <f t="shared" si="206"/>
        <v/>
      </c>
      <c r="CE94" s="53" t="str">
        <f t="shared" si="206"/>
        <v/>
      </c>
      <c r="CF94" s="53" t="str">
        <f t="shared" si="206"/>
        <v/>
      </c>
      <c r="CG94" s="53" t="str">
        <f t="shared" si="206"/>
        <v/>
      </c>
      <c r="CH94" s="53" t="str">
        <f t="shared" si="206"/>
        <v/>
      </c>
      <c r="CI94" s="53" t="str">
        <f t="shared" si="206"/>
        <v/>
      </c>
      <c r="CJ94" s="53" t="str">
        <f t="shared" si="206"/>
        <v/>
      </c>
      <c r="CK94" s="53" t="str">
        <f t="shared" si="206"/>
        <v/>
      </c>
      <c r="CL94" s="53" t="str">
        <f t="shared" si="206"/>
        <v/>
      </c>
      <c r="CM94" s="53" t="str">
        <f t="shared" si="206"/>
        <v/>
      </c>
      <c r="CN94" s="53" t="str">
        <f t="shared" si="206"/>
        <v/>
      </c>
      <c r="CO94" s="53" t="str">
        <f t="shared" si="206"/>
        <v/>
      </c>
      <c r="CP94" s="53" t="str">
        <f t="shared" si="206"/>
        <v/>
      </c>
      <c r="CQ94" s="53" t="str">
        <f t="shared" si="206"/>
        <v/>
      </c>
      <c r="CR94" s="54" t="str">
        <f t="shared" si="206"/>
        <v/>
      </c>
    </row>
    <row r="95" spans="33:96" x14ac:dyDescent="0.25">
      <c r="AG95"/>
      <c r="AI95" s="52"/>
      <c r="AJ95" s="53" t="str">
        <f t="shared" si="161"/>
        <v/>
      </c>
      <c r="AK95" s="53" t="str">
        <f t="shared" si="177"/>
        <v/>
      </c>
      <c r="AL95" s="53" t="str">
        <f t="shared" si="178"/>
        <v/>
      </c>
      <c r="AM95" s="53" t="str">
        <f t="shared" si="179"/>
        <v/>
      </c>
      <c r="AN95" s="53" t="str">
        <f t="shared" si="180"/>
        <v/>
      </c>
      <c r="AO95" s="53" t="str">
        <f t="shared" si="181"/>
        <v/>
      </c>
      <c r="AP95" s="53" t="str">
        <f t="shared" si="182"/>
        <v/>
      </c>
      <c r="AQ95" s="53" t="str">
        <f t="shared" si="183"/>
        <v/>
      </c>
      <c r="AR95" s="53" t="str">
        <f t="shared" si="184"/>
        <v/>
      </c>
      <c r="AS95" s="53" t="str">
        <f t="shared" si="185"/>
        <v/>
      </c>
      <c r="AT95" s="53" t="str">
        <f t="shared" si="186"/>
        <v/>
      </c>
      <c r="AU95" s="53" t="str">
        <f t="shared" si="187"/>
        <v/>
      </c>
      <c r="AV95" s="53" t="str">
        <f t="shared" si="188"/>
        <v/>
      </c>
      <c r="AW95" s="53" t="str">
        <f t="shared" si="189"/>
        <v/>
      </c>
      <c r="AX95" s="53" t="str">
        <f t="shared" si="190"/>
        <v/>
      </c>
      <c r="AY95" s="53" t="str">
        <f t="shared" si="191"/>
        <v/>
      </c>
      <c r="AZ95" s="53" t="str">
        <f t="shared" si="192"/>
        <v/>
      </c>
      <c r="BA95" s="53" t="str">
        <f t="shared" si="193"/>
        <v/>
      </c>
      <c r="BB95" s="53" t="str">
        <f t="shared" si="194"/>
        <v/>
      </c>
      <c r="BC95" s="53" t="str">
        <f t="shared" si="195"/>
        <v/>
      </c>
      <c r="BD95" s="53" t="str">
        <f t="shared" si="196"/>
        <v/>
      </c>
      <c r="BE95" s="53" t="str">
        <f t="shared" si="197"/>
        <v/>
      </c>
      <c r="BF95" s="53" t="str">
        <f t="shared" si="198"/>
        <v/>
      </c>
      <c r="BG95" s="53" t="str">
        <f t="shared" si="199"/>
        <v/>
      </c>
      <c r="BH95" s="53" t="str">
        <f t="shared" si="170"/>
        <v/>
      </c>
      <c r="BI95" s="53" t="str">
        <f t="shared" si="171"/>
        <v/>
      </c>
      <c r="BJ95" s="53" t="str">
        <f t="shared" si="172"/>
        <v/>
      </c>
      <c r="BK95" s="53" t="str">
        <f t="shared" si="173"/>
        <v/>
      </c>
      <c r="BL95" s="53" t="str">
        <f t="shared" si="174"/>
        <v/>
      </c>
      <c r="BM95" s="54" t="str">
        <f t="shared" si="175"/>
        <v/>
      </c>
      <c r="BO95" s="52" t="str">
        <f t="shared" si="162"/>
        <v/>
      </c>
      <c r="BP95" s="53" t="str">
        <f t="shared" ref="BP95:CR95" si="207">IF($D23="", "", $B$10-BP47)</f>
        <v/>
      </c>
      <c r="BQ95" s="53" t="str">
        <f t="shared" si="207"/>
        <v/>
      </c>
      <c r="BR95" s="53" t="str">
        <f t="shared" si="207"/>
        <v/>
      </c>
      <c r="BS95" s="53" t="str">
        <f t="shared" si="207"/>
        <v/>
      </c>
      <c r="BT95" s="53" t="str">
        <f t="shared" si="207"/>
        <v/>
      </c>
      <c r="BU95" s="53" t="str">
        <f t="shared" si="207"/>
        <v/>
      </c>
      <c r="BV95" s="53" t="str">
        <f t="shared" si="207"/>
        <v/>
      </c>
      <c r="BW95" s="53" t="str">
        <f t="shared" si="207"/>
        <v/>
      </c>
      <c r="BX95" s="53" t="str">
        <f t="shared" si="207"/>
        <v/>
      </c>
      <c r="BY95" s="53" t="str">
        <f t="shared" si="207"/>
        <v/>
      </c>
      <c r="BZ95" s="53" t="str">
        <f t="shared" si="207"/>
        <v/>
      </c>
      <c r="CA95" s="53" t="str">
        <f t="shared" si="207"/>
        <v/>
      </c>
      <c r="CB95" s="53" t="str">
        <f t="shared" si="207"/>
        <v/>
      </c>
      <c r="CC95" s="53" t="str">
        <f t="shared" si="207"/>
        <v/>
      </c>
      <c r="CD95" s="53" t="str">
        <f t="shared" si="207"/>
        <v/>
      </c>
      <c r="CE95" s="53" t="str">
        <f t="shared" si="207"/>
        <v/>
      </c>
      <c r="CF95" s="53" t="str">
        <f t="shared" si="207"/>
        <v/>
      </c>
      <c r="CG95" s="53" t="str">
        <f t="shared" si="207"/>
        <v/>
      </c>
      <c r="CH95" s="53" t="str">
        <f t="shared" si="207"/>
        <v/>
      </c>
      <c r="CI95" s="53" t="str">
        <f t="shared" si="207"/>
        <v/>
      </c>
      <c r="CJ95" s="53" t="str">
        <f t="shared" si="207"/>
        <v/>
      </c>
      <c r="CK95" s="53" t="str">
        <f t="shared" si="207"/>
        <v/>
      </c>
      <c r="CL95" s="53" t="str">
        <f t="shared" si="207"/>
        <v/>
      </c>
      <c r="CM95" s="53" t="str">
        <f t="shared" si="207"/>
        <v/>
      </c>
      <c r="CN95" s="53" t="str">
        <f t="shared" si="207"/>
        <v/>
      </c>
      <c r="CO95" s="53" t="str">
        <f t="shared" si="207"/>
        <v/>
      </c>
      <c r="CP95" s="53" t="str">
        <f t="shared" si="207"/>
        <v/>
      </c>
      <c r="CQ95" s="53" t="str">
        <f t="shared" si="207"/>
        <v/>
      </c>
      <c r="CR95" s="54" t="str">
        <f t="shared" si="207"/>
        <v/>
      </c>
    </row>
    <row r="96" spans="33:96" x14ac:dyDescent="0.25">
      <c r="AG96"/>
      <c r="AI96" s="52"/>
      <c r="AJ96" s="53" t="str">
        <f t="shared" si="161"/>
        <v/>
      </c>
      <c r="AK96" s="53" t="str">
        <f t="shared" si="177"/>
        <v/>
      </c>
      <c r="AL96" s="53" t="str">
        <f t="shared" si="178"/>
        <v/>
      </c>
      <c r="AM96" s="53" t="str">
        <f t="shared" si="179"/>
        <v/>
      </c>
      <c r="AN96" s="53" t="str">
        <f t="shared" si="180"/>
        <v/>
      </c>
      <c r="AO96" s="53" t="str">
        <f t="shared" si="181"/>
        <v/>
      </c>
      <c r="AP96" s="53" t="str">
        <f t="shared" si="182"/>
        <v/>
      </c>
      <c r="AQ96" s="53" t="str">
        <f t="shared" si="183"/>
        <v/>
      </c>
      <c r="AR96" s="53" t="str">
        <f t="shared" si="184"/>
        <v/>
      </c>
      <c r="AS96" s="53" t="str">
        <f t="shared" si="185"/>
        <v/>
      </c>
      <c r="AT96" s="53" t="str">
        <f t="shared" si="186"/>
        <v/>
      </c>
      <c r="AU96" s="53" t="str">
        <f t="shared" si="187"/>
        <v/>
      </c>
      <c r="AV96" s="53" t="str">
        <f t="shared" si="188"/>
        <v/>
      </c>
      <c r="AW96" s="53" t="str">
        <f t="shared" si="189"/>
        <v/>
      </c>
      <c r="AX96" s="53" t="str">
        <f t="shared" si="190"/>
        <v/>
      </c>
      <c r="AY96" s="53" t="str">
        <f t="shared" si="191"/>
        <v/>
      </c>
      <c r="AZ96" s="53" t="str">
        <f t="shared" si="192"/>
        <v/>
      </c>
      <c r="BA96" s="53" t="str">
        <f t="shared" si="193"/>
        <v/>
      </c>
      <c r="BB96" s="53" t="str">
        <f t="shared" si="194"/>
        <v/>
      </c>
      <c r="BC96" s="53" t="str">
        <f t="shared" si="195"/>
        <v/>
      </c>
      <c r="BD96" s="53" t="str">
        <f t="shared" si="196"/>
        <v/>
      </c>
      <c r="BE96" s="53" t="str">
        <f t="shared" si="197"/>
        <v/>
      </c>
      <c r="BF96" s="53" t="str">
        <f t="shared" si="198"/>
        <v/>
      </c>
      <c r="BG96" s="53" t="str">
        <f t="shared" si="199"/>
        <v/>
      </c>
      <c r="BH96" s="53" t="str">
        <f t="shared" si="170"/>
        <v/>
      </c>
      <c r="BI96" s="53" t="str">
        <f t="shared" si="171"/>
        <v/>
      </c>
      <c r="BJ96" s="53" t="str">
        <f t="shared" si="172"/>
        <v/>
      </c>
      <c r="BK96" s="53" t="str">
        <f t="shared" si="173"/>
        <v/>
      </c>
      <c r="BL96" s="53" t="str">
        <f t="shared" si="174"/>
        <v/>
      </c>
      <c r="BM96" s="54" t="str">
        <f t="shared" si="175"/>
        <v/>
      </c>
      <c r="BO96" s="52" t="str">
        <f t="shared" si="162"/>
        <v/>
      </c>
      <c r="BP96" s="53" t="str">
        <f t="shared" ref="BP96:CR96" si="208">IF($D24="", "", $B$10-BP48)</f>
        <v/>
      </c>
      <c r="BQ96" s="53" t="str">
        <f t="shared" si="208"/>
        <v/>
      </c>
      <c r="BR96" s="53" t="str">
        <f t="shared" si="208"/>
        <v/>
      </c>
      <c r="BS96" s="53" t="str">
        <f t="shared" si="208"/>
        <v/>
      </c>
      <c r="BT96" s="53" t="str">
        <f t="shared" si="208"/>
        <v/>
      </c>
      <c r="BU96" s="53" t="str">
        <f t="shared" si="208"/>
        <v/>
      </c>
      <c r="BV96" s="53" t="str">
        <f t="shared" si="208"/>
        <v/>
      </c>
      <c r="BW96" s="53" t="str">
        <f t="shared" si="208"/>
        <v/>
      </c>
      <c r="BX96" s="53" t="str">
        <f t="shared" si="208"/>
        <v/>
      </c>
      <c r="BY96" s="53" t="str">
        <f t="shared" si="208"/>
        <v/>
      </c>
      <c r="BZ96" s="53" t="str">
        <f t="shared" si="208"/>
        <v/>
      </c>
      <c r="CA96" s="53" t="str">
        <f t="shared" si="208"/>
        <v/>
      </c>
      <c r="CB96" s="53" t="str">
        <f t="shared" si="208"/>
        <v/>
      </c>
      <c r="CC96" s="53" t="str">
        <f t="shared" si="208"/>
        <v/>
      </c>
      <c r="CD96" s="53" t="str">
        <f t="shared" si="208"/>
        <v/>
      </c>
      <c r="CE96" s="53" t="str">
        <f t="shared" si="208"/>
        <v/>
      </c>
      <c r="CF96" s="53" t="str">
        <f t="shared" si="208"/>
        <v/>
      </c>
      <c r="CG96" s="53" t="str">
        <f t="shared" si="208"/>
        <v/>
      </c>
      <c r="CH96" s="53" t="str">
        <f t="shared" si="208"/>
        <v/>
      </c>
      <c r="CI96" s="53" t="str">
        <f t="shared" si="208"/>
        <v/>
      </c>
      <c r="CJ96" s="53" t="str">
        <f t="shared" si="208"/>
        <v/>
      </c>
      <c r="CK96" s="53" t="str">
        <f t="shared" si="208"/>
        <v/>
      </c>
      <c r="CL96" s="53" t="str">
        <f t="shared" si="208"/>
        <v/>
      </c>
      <c r="CM96" s="53" t="str">
        <f t="shared" si="208"/>
        <v/>
      </c>
      <c r="CN96" s="53" t="str">
        <f t="shared" si="208"/>
        <v/>
      </c>
      <c r="CO96" s="53" t="str">
        <f t="shared" si="208"/>
        <v/>
      </c>
      <c r="CP96" s="53" t="str">
        <f t="shared" si="208"/>
        <v/>
      </c>
      <c r="CQ96" s="53" t="str">
        <f t="shared" si="208"/>
        <v/>
      </c>
      <c r="CR96" s="54" t="str">
        <f t="shared" si="208"/>
        <v/>
      </c>
    </row>
    <row r="97" spans="33:96" x14ac:dyDescent="0.25">
      <c r="AG97"/>
      <c r="AI97" s="52"/>
      <c r="AJ97" s="53" t="str">
        <f t="shared" si="161"/>
        <v/>
      </c>
      <c r="AK97" s="53" t="str">
        <f t="shared" si="177"/>
        <v/>
      </c>
      <c r="AL97" s="53" t="str">
        <f t="shared" si="178"/>
        <v/>
      </c>
      <c r="AM97" s="53" t="str">
        <f t="shared" si="179"/>
        <v/>
      </c>
      <c r="AN97" s="53" t="str">
        <f t="shared" si="180"/>
        <v/>
      </c>
      <c r="AO97" s="53" t="str">
        <f t="shared" si="181"/>
        <v/>
      </c>
      <c r="AP97" s="53" t="str">
        <f t="shared" si="182"/>
        <v/>
      </c>
      <c r="AQ97" s="53" t="str">
        <f t="shared" si="183"/>
        <v/>
      </c>
      <c r="AR97" s="53" t="str">
        <f t="shared" si="184"/>
        <v/>
      </c>
      <c r="AS97" s="53" t="str">
        <f t="shared" si="185"/>
        <v/>
      </c>
      <c r="AT97" s="53" t="str">
        <f t="shared" si="186"/>
        <v/>
      </c>
      <c r="AU97" s="53" t="str">
        <f t="shared" si="187"/>
        <v/>
      </c>
      <c r="AV97" s="53" t="str">
        <f t="shared" si="188"/>
        <v/>
      </c>
      <c r="AW97" s="53" t="str">
        <f t="shared" si="189"/>
        <v/>
      </c>
      <c r="AX97" s="53" t="str">
        <f t="shared" si="190"/>
        <v/>
      </c>
      <c r="AY97" s="53" t="str">
        <f t="shared" si="191"/>
        <v/>
      </c>
      <c r="AZ97" s="53" t="str">
        <f t="shared" si="192"/>
        <v/>
      </c>
      <c r="BA97" s="53" t="str">
        <f t="shared" si="193"/>
        <v/>
      </c>
      <c r="BB97" s="53" t="str">
        <f t="shared" si="194"/>
        <v/>
      </c>
      <c r="BC97" s="53" t="str">
        <f t="shared" si="195"/>
        <v/>
      </c>
      <c r="BD97" s="53" t="str">
        <f t="shared" si="196"/>
        <v/>
      </c>
      <c r="BE97" s="53" t="str">
        <f t="shared" si="197"/>
        <v/>
      </c>
      <c r="BF97" s="53" t="str">
        <f t="shared" si="198"/>
        <v/>
      </c>
      <c r="BG97" s="53" t="str">
        <f t="shared" si="199"/>
        <v/>
      </c>
      <c r="BH97" s="53" t="str">
        <f t="shared" si="170"/>
        <v/>
      </c>
      <c r="BI97" s="53" t="str">
        <f t="shared" si="171"/>
        <v/>
      </c>
      <c r="BJ97" s="53" t="str">
        <f t="shared" si="172"/>
        <v/>
      </c>
      <c r="BK97" s="53" t="str">
        <f t="shared" si="173"/>
        <v/>
      </c>
      <c r="BL97" s="53" t="str">
        <f t="shared" si="174"/>
        <v/>
      </c>
      <c r="BM97" s="54" t="str">
        <f t="shared" si="175"/>
        <v/>
      </c>
      <c r="BO97" s="52" t="str">
        <f t="shared" si="162"/>
        <v/>
      </c>
      <c r="BP97" s="53" t="str">
        <f t="shared" ref="BP97:CR97" si="209">IF($D25="", "", $B$10-BP49)</f>
        <v/>
      </c>
      <c r="BQ97" s="53" t="str">
        <f t="shared" si="209"/>
        <v/>
      </c>
      <c r="BR97" s="53" t="str">
        <f t="shared" si="209"/>
        <v/>
      </c>
      <c r="BS97" s="53" t="str">
        <f t="shared" si="209"/>
        <v/>
      </c>
      <c r="BT97" s="53" t="str">
        <f t="shared" si="209"/>
        <v/>
      </c>
      <c r="BU97" s="53" t="str">
        <f t="shared" si="209"/>
        <v/>
      </c>
      <c r="BV97" s="53" t="str">
        <f t="shared" si="209"/>
        <v/>
      </c>
      <c r="BW97" s="53" t="str">
        <f t="shared" si="209"/>
        <v/>
      </c>
      <c r="BX97" s="53" t="str">
        <f t="shared" si="209"/>
        <v/>
      </c>
      <c r="BY97" s="53" t="str">
        <f t="shared" si="209"/>
        <v/>
      </c>
      <c r="BZ97" s="53" t="str">
        <f t="shared" si="209"/>
        <v/>
      </c>
      <c r="CA97" s="53" t="str">
        <f t="shared" si="209"/>
        <v/>
      </c>
      <c r="CB97" s="53" t="str">
        <f t="shared" si="209"/>
        <v/>
      </c>
      <c r="CC97" s="53" t="str">
        <f t="shared" si="209"/>
        <v/>
      </c>
      <c r="CD97" s="53" t="str">
        <f t="shared" si="209"/>
        <v/>
      </c>
      <c r="CE97" s="53" t="str">
        <f t="shared" si="209"/>
        <v/>
      </c>
      <c r="CF97" s="53" t="str">
        <f t="shared" si="209"/>
        <v/>
      </c>
      <c r="CG97" s="53" t="str">
        <f t="shared" si="209"/>
        <v/>
      </c>
      <c r="CH97" s="53" t="str">
        <f t="shared" si="209"/>
        <v/>
      </c>
      <c r="CI97" s="53" t="str">
        <f t="shared" si="209"/>
        <v/>
      </c>
      <c r="CJ97" s="53" t="str">
        <f t="shared" si="209"/>
        <v/>
      </c>
      <c r="CK97" s="53" t="str">
        <f t="shared" si="209"/>
        <v/>
      </c>
      <c r="CL97" s="53" t="str">
        <f t="shared" si="209"/>
        <v/>
      </c>
      <c r="CM97" s="53" t="str">
        <f t="shared" si="209"/>
        <v/>
      </c>
      <c r="CN97" s="53" t="str">
        <f t="shared" si="209"/>
        <v/>
      </c>
      <c r="CO97" s="53" t="str">
        <f t="shared" si="209"/>
        <v/>
      </c>
      <c r="CP97" s="53" t="str">
        <f t="shared" si="209"/>
        <v/>
      </c>
      <c r="CQ97" s="53" t="str">
        <f t="shared" si="209"/>
        <v/>
      </c>
      <c r="CR97" s="54" t="str">
        <f t="shared" si="209"/>
        <v/>
      </c>
    </row>
    <row r="98" spans="33:96" x14ac:dyDescent="0.25">
      <c r="AG98"/>
      <c r="AI98" s="52"/>
      <c r="AJ98" s="53" t="str">
        <f t="shared" si="161"/>
        <v/>
      </c>
      <c r="AK98" s="53" t="str">
        <f t="shared" si="177"/>
        <v/>
      </c>
      <c r="AL98" s="53" t="str">
        <f t="shared" si="178"/>
        <v/>
      </c>
      <c r="AM98" s="53" t="str">
        <f t="shared" si="179"/>
        <v/>
      </c>
      <c r="AN98" s="53" t="str">
        <f t="shared" si="180"/>
        <v/>
      </c>
      <c r="AO98" s="53" t="str">
        <f t="shared" si="181"/>
        <v/>
      </c>
      <c r="AP98" s="53" t="str">
        <f t="shared" si="182"/>
        <v/>
      </c>
      <c r="AQ98" s="53" t="str">
        <f t="shared" si="183"/>
        <v/>
      </c>
      <c r="AR98" s="53" t="str">
        <f t="shared" si="184"/>
        <v/>
      </c>
      <c r="AS98" s="53" t="str">
        <f t="shared" si="185"/>
        <v/>
      </c>
      <c r="AT98" s="53" t="str">
        <f t="shared" si="186"/>
        <v/>
      </c>
      <c r="AU98" s="53" t="str">
        <f t="shared" si="187"/>
        <v/>
      </c>
      <c r="AV98" s="53" t="str">
        <f t="shared" si="188"/>
        <v/>
      </c>
      <c r="AW98" s="53" t="str">
        <f t="shared" si="189"/>
        <v/>
      </c>
      <c r="AX98" s="53" t="str">
        <f t="shared" si="190"/>
        <v/>
      </c>
      <c r="AY98" s="53" t="str">
        <f t="shared" si="191"/>
        <v/>
      </c>
      <c r="AZ98" s="53" t="str">
        <f t="shared" si="192"/>
        <v/>
      </c>
      <c r="BA98" s="53" t="str">
        <f t="shared" si="193"/>
        <v/>
      </c>
      <c r="BB98" s="53" t="str">
        <f t="shared" si="194"/>
        <v/>
      </c>
      <c r="BC98" s="53" t="str">
        <f t="shared" si="195"/>
        <v/>
      </c>
      <c r="BD98" s="53" t="str">
        <f t="shared" si="196"/>
        <v/>
      </c>
      <c r="BE98" s="53" t="str">
        <f t="shared" si="197"/>
        <v/>
      </c>
      <c r="BF98" s="53" t="str">
        <f t="shared" si="198"/>
        <v/>
      </c>
      <c r="BG98" s="53" t="str">
        <f t="shared" si="199"/>
        <v/>
      </c>
      <c r="BH98" s="53" t="str">
        <f t="shared" si="170"/>
        <v/>
      </c>
      <c r="BI98" s="53" t="str">
        <f t="shared" si="171"/>
        <v/>
      </c>
      <c r="BJ98" s="53" t="str">
        <f t="shared" si="172"/>
        <v/>
      </c>
      <c r="BK98" s="53" t="str">
        <f t="shared" si="173"/>
        <v/>
      </c>
      <c r="BL98" s="53" t="str">
        <f t="shared" si="174"/>
        <v/>
      </c>
      <c r="BM98" s="54" t="str">
        <f t="shared" si="175"/>
        <v/>
      </c>
      <c r="BO98" s="52" t="str">
        <f t="shared" si="162"/>
        <v/>
      </c>
      <c r="BP98" s="53" t="str">
        <f t="shared" ref="BP98:CR98" si="210">IF($D26="", "", $B$10-BP50)</f>
        <v/>
      </c>
      <c r="BQ98" s="53" t="str">
        <f t="shared" si="210"/>
        <v/>
      </c>
      <c r="BR98" s="53" t="str">
        <f t="shared" si="210"/>
        <v/>
      </c>
      <c r="BS98" s="53" t="str">
        <f t="shared" si="210"/>
        <v/>
      </c>
      <c r="BT98" s="53" t="str">
        <f t="shared" si="210"/>
        <v/>
      </c>
      <c r="BU98" s="53" t="str">
        <f t="shared" si="210"/>
        <v/>
      </c>
      <c r="BV98" s="53" t="str">
        <f t="shared" si="210"/>
        <v/>
      </c>
      <c r="BW98" s="53" t="str">
        <f t="shared" si="210"/>
        <v/>
      </c>
      <c r="BX98" s="53" t="str">
        <f t="shared" si="210"/>
        <v/>
      </c>
      <c r="BY98" s="53" t="str">
        <f t="shared" si="210"/>
        <v/>
      </c>
      <c r="BZ98" s="53" t="str">
        <f t="shared" si="210"/>
        <v/>
      </c>
      <c r="CA98" s="53" t="str">
        <f t="shared" si="210"/>
        <v/>
      </c>
      <c r="CB98" s="53" t="str">
        <f t="shared" si="210"/>
        <v/>
      </c>
      <c r="CC98" s="53" t="str">
        <f t="shared" si="210"/>
        <v/>
      </c>
      <c r="CD98" s="53" t="str">
        <f t="shared" si="210"/>
        <v/>
      </c>
      <c r="CE98" s="53" t="str">
        <f t="shared" si="210"/>
        <v/>
      </c>
      <c r="CF98" s="53" t="str">
        <f t="shared" si="210"/>
        <v/>
      </c>
      <c r="CG98" s="53" t="str">
        <f t="shared" si="210"/>
        <v/>
      </c>
      <c r="CH98" s="53" t="str">
        <f t="shared" si="210"/>
        <v/>
      </c>
      <c r="CI98" s="53" t="str">
        <f t="shared" si="210"/>
        <v/>
      </c>
      <c r="CJ98" s="53" t="str">
        <f t="shared" si="210"/>
        <v/>
      </c>
      <c r="CK98" s="53" t="str">
        <f t="shared" si="210"/>
        <v/>
      </c>
      <c r="CL98" s="53" t="str">
        <f t="shared" si="210"/>
        <v/>
      </c>
      <c r="CM98" s="53" t="str">
        <f t="shared" si="210"/>
        <v/>
      </c>
      <c r="CN98" s="53" t="str">
        <f t="shared" si="210"/>
        <v/>
      </c>
      <c r="CO98" s="53" t="str">
        <f t="shared" si="210"/>
        <v/>
      </c>
      <c r="CP98" s="53" t="str">
        <f t="shared" si="210"/>
        <v/>
      </c>
      <c r="CQ98" s="53" t="str">
        <f t="shared" si="210"/>
        <v/>
      </c>
      <c r="CR98" s="54" t="str">
        <f t="shared" si="210"/>
        <v/>
      </c>
    </row>
    <row r="99" spans="33:96" ht="15.75" thickBot="1" x14ac:dyDescent="0.3">
      <c r="AG99"/>
      <c r="AI99" s="55"/>
      <c r="AJ99" s="56" t="str">
        <f t="shared" si="161"/>
        <v/>
      </c>
      <c r="AK99" s="56" t="str">
        <f t="shared" si="177"/>
        <v/>
      </c>
      <c r="AL99" s="56" t="str">
        <f t="shared" si="178"/>
        <v/>
      </c>
      <c r="AM99" s="56" t="str">
        <f t="shared" si="179"/>
        <v/>
      </c>
      <c r="AN99" s="56" t="str">
        <f t="shared" si="180"/>
        <v/>
      </c>
      <c r="AO99" s="56" t="str">
        <f t="shared" si="181"/>
        <v/>
      </c>
      <c r="AP99" s="56" t="str">
        <f t="shared" si="182"/>
        <v/>
      </c>
      <c r="AQ99" s="56" t="str">
        <f t="shared" si="183"/>
        <v/>
      </c>
      <c r="AR99" s="56" t="str">
        <f t="shared" si="184"/>
        <v/>
      </c>
      <c r="AS99" s="56" t="str">
        <f t="shared" si="185"/>
        <v/>
      </c>
      <c r="AT99" s="56" t="str">
        <f t="shared" si="186"/>
        <v/>
      </c>
      <c r="AU99" s="56" t="str">
        <f t="shared" si="187"/>
        <v/>
      </c>
      <c r="AV99" s="56" t="str">
        <f t="shared" si="188"/>
        <v/>
      </c>
      <c r="AW99" s="56" t="str">
        <f t="shared" si="189"/>
        <v/>
      </c>
      <c r="AX99" s="56" t="str">
        <f t="shared" si="190"/>
        <v/>
      </c>
      <c r="AY99" s="56" t="str">
        <f t="shared" si="191"/>
        <v/>
      </c>
      <c r="AZ99" s="56" t="str">
        <f t="shared" si="192"/>
        <v/>
      </c>
      <c r="BA99" s="56" t="str">
        <f t="shared" si="193"/>
        <v/>
      </c>
      <c r="BB99" s="56" t="str">
        <f t="shared" si="194"/>
        <v/>
      </c>
      <c r="BC99" s="56" t="str">
        <f t="shared" si="195"/>
        <v/>
      </c>
      <c r="BD99" s="56" t="str">
        <f t="shared" si="196"/>
        <v/>
      </c>
      <c r="BE99" s="56" t="str">
        <f t="shared" si="197"/>
        <v/>
      </c>
      <c r="BF99" s="56" t="str">
        <f t="shared" si="198"/>
        <v/>
      </c>
      <c r="BG99" s="56" t="str">
        <f t="shared" si="199"/>
        <v/>
      </c>
      <c r="BH99" s="56" t="str">
        <f t="shared" si="170"/>
        <v/>
      </c>
      <c r="BI99" s="56" t="str">
        <f t="shared" si="171"/>
        <v/>
      </c>
      <c r="BJ99" s="56" t="str">
        <f t="shared" si="172"/>
        <v/>
      </c>
      <c r="BK99" s="56" t="str">
        <f t="shared" si="173"/>
        <v/>
      </c>
      <c r="BL99" s="56" t="str">
        <f t="shared" si="174"/>
        <v/>
      </c>
      <c r="BM99" s="57" t="str">
        <f t="shared" si="175"/>
        <v/>
      </c>
      <c r="BO99" s="55" t="str">
        <f t="shared" si="162"/>
        <v/>
      </c>
      <c r="BP99" s="56" t="str">
        <f t="shared" ref="BP99:CR99" si="211">IF($D27="", "", $B$10-BP51)</f>
        <v/>
      </c>
      <c r="BQ99" s="56" t="str">
        <f t="shared" si="211"/>
        <v/>
      </c>
      <c r="BR99" s="56" t="str">
        <f t="shared" si="211"/>
        <v/>
      </c>
      <c r="BS99" s="56" t="str">
        <f t="shared" si="211"/>
        <v/>
      </c>
      <c r="BT99" s="56" t="str">
        <f t="shared" si="211"/>
        <v/>
      </c>
      <c r="BU99" s="56" t="str">
        <f t="shared" si="211"/>
        <v/>
      </c>
      <c r="BV99" s="56" t="str">
        <f t="shared" si="211"/>
        <v/>
      </c>
      <c r="BW99" s="56" t="str">
        <f t="shared" si="211"/>
        <v/>
      </c>
      <c r="BX99" s="56" t="str">
        <f t="shared" si="211"/>
        <v/>
      </c>
      <c r="BY99" s="56" t="str">
        <f t="shared" si="211"/>
        <v/>
      </c>
      <c r="BZ99" s="56" t="str">
        <f t="shared" si="211"/>
        <v/>
      </c>
      <c r="CA99" s="56" t="str">
        <f t="shared" si="211"/>
        <v/>
      </c>
      <c r="CB99" s="56" t="str">
        <f t="shared" si="211"/>
        <v/>
      </c>
      <c r="CC99" s="56" t="str">
        <f t="shared" si="211"/>
        <v/>
      </c>
      <c r="CD99" s="56" t="str">
        <f t="shared" si="211"/>
        <v/>
      </c>
      <c r="CE99" s="56" t="str">
        <f t="shared" si="211"/>
        <v/>
      </c>
      <c r="CF99" s="56" t="str">
        <f t="shared" si="211"/>
        <v/>
      </c>
      <c r="CG99" s="56" t="str">
        <f t="shared" si="211"/>
        <v/>
      </c>
      <c r="CH99" s="56" t="str">
        <f t="shared" si="211"/>
        <v/>
      </c>
      <c r="CI99" s="56" t="str">
        <f t="shared" si="211"/>
        <v/>
      </c>
      <c r="CJ99" s="56" t="str">
        <f t="shared" si="211"/>
        <v/>
      </c>
      <c r="CK99" s="56" t="str">
        <f t="shared" si="211"/>
        <v/>
      </c>
      <c r="CL99" s="56" t="str">
        <f t="shared" si="211"/>
        <v/>
      </c>
      <c r="CM99" s="56" t="str">
        <f t="shared" si="211"/>
        <v/>
      </c>
      <c r="CN99" s="56" t="str">
        <f t="shared" si="211"/>
        <v/>
      </c>
      <c r="CO99" s="56" t="str">
        <f t="shared" si="211"/>
        <v/>
      </c>
      <c r="CP99" s="56" t="str">
        <f t="shared" si="211"/>
        <v/>
      </c>
      <c r="CQ99" s="56" t="str">
        <f t="shared" si="211"/>
        <v/>
      </c>
      <c r="CR99" s="57" t="str">
        <f t="shared" si="211"/>
        <v/>
      </c>
    </row>
    <row r="100" spans="33:96" ht="15.75" thickBot="1" x14ac:dyDescent="0.3">
      <c r="BM100" s="7"/>
      <c r="BO100" s="7"/>
      <c r="BP100" s="7"/>
      <c r="BQ100" s="7"/>
      <c r="BR100" s="7"/>
      <c r="BS100" s="7"/>
      <c r="BT100" s="7"/>
      <c r="BU100" s="7"/>
      <c r="BV100" s="7"/>
      <c r="BW100" s="7"/>
      <c r="BX100" s="7"/>
      <c r="BY100" s="7"/>
      <c r="BZ100" s="7"/>
      <c r="CA100" s="7"/>
      <c r="CB100" s="7"/>
      <c r="CC100" s="7"/>
      <c r="CD100" s="7"/>
      <c r="CE100" s="27"/>
    </row>
    <row r="101" spans="33:96" ht="15.75" thickBot="1" x14ac:dyDescent="0.3">
      <c r="BO101" s="293" t="s">
        <v>62</v>
      </c>
      <c r="BP101" s="294"/>
      <c r="BQ101" s="294"/>
      <c r="BR101" s="294"/>
      <c r="BS101" s="294"/>
      <c r="BT101" s="294"/>
      <c r="BU101" s="294"/>
      <c r="BV101" s="294"/>
      <c r="BW101" s="294"/>
      <c r="BX101" s="294"/>
      <c r="BY101" s="294"/>
      <c r="BZ101" s="294"/>
      <c r="CA101" s="294"/>
      <c r="CB101" s="294"/>
      <c r="CC101" s="294"/>
      <c r="CD101" s="294"/>
      <c r="CE101" s="294"/>
      <c r="CF101" s="294"/>
      <c r="CG101" s="294"/>
      <c r="CH101" s="294"/>
      <c r="CI101" s="294"/>
      <c r="CJ101" s="294"/>
      <c r="CK101" s="294"/>
      <c r="CL101" s="294"/>
      <c r="CM101" s="294"/>
      <c r="CN101" s="294"/>
      <c r="CO101" s="294"/>
      <c r="CP101" s="294"/>
      <c r="CQ101" s="294"/>
      <c r="CR101" s="295"/>
    </row>
    <row r="102" spans="33:96" ht="15.75" thickBot="1" x14ac:dyDescent="0.3">
      <c r="BO102" s="64">
        <v>1</v>
      </c>
      <c r="BP102" s="65">
        <v>2</v>
      </c>
      <c r="BQ102" s="65">
        <v>3</v>
      </c>
      <c r="BR102" s="65">
        <v>4</v>
      </c>
      <c r="BS102" s="65">
        <v>5</v>
      </c>
      <c r="BT102" s="65">
        <v>6</v>
      </c>
      <c r="BU102" s="65">
        <v>7</v>
      </c>
      <c r="BV102" s="65">
        <v>8</v>
      </c>
      <c r="BW102" s="65">
        <v>9</v>
      </c>
      <c r="BX102" s="65">
        <v>10</v>
      </c>
      <c r="BY102" s="65">
        <v>11</v>
      </c>
      <c r="BZ102" s="65">
        <v>12</v>
      </c>
      <c r="CA102" s="65">
        <v>13</v>
      </c>
      <c r="CB102" s="65">
        <v>14</v>
      </c>
      <c r="CC102" s="65">
        <v>15</v>
      </c>
      <c r="CD102" s="65">
        <v>16</v>
      </c>
      <c r="CE102" s="65">
        <v>17</v>
      </c>
      <c r="CF102" s="65">
        <v>18</v>
      </c>
      <c r="CG102" s="65">
        <v>19</v>
      </c>
      <c r="CH102" s="65">
        <v>20</v>
      </c>
      <c r="CI102" s="65">
        <v>21</v>
      </c>
      <c r="CJ102" s="65">
        <v>22</v>
      </c>
      <c r="CK102" s="65">
        <v>23</v>
      </c>
      <c r="CL102" s="65">
        <v>24</v>
      </c>
      <c r="CM102" s="65">
        <v>25</v>
      </c>
      <c r="CN102" s="65">
        <v>26</v>
      </c>
      <c r="CO102" s="65">
        <v>27</v>
      </c>
      <c r="CP102" s="65">
        <v>28</v>
      </c>
      <c r="CQ102" s="65">
        <v>29</v>
      </c>
      <c r="CR102" s="66">
        <v>30</v>
      </c>
    </row>
    <row r="103" spans="33:96" x14ac:dyDescent="0.25">
      <c r="BO103" s="52">
        <f>IF($D7="", "", BO55-BO79)</f>
        <v>2833.9704878496123</v>
      </c>
      <c r="BP103" s="53">
        <f t="shared" ref="BP103:CR103" si="212">IF($D7="", "", BP55-BP79)</f>
        <v>2362.8274005645071</v>
      </c>
      <c r="BQ103" s="53">
        <f t="shared" si="212"/>
        <v>1902.7043176865554</v>
      </c>
      <c r="BR103" s="53">
        <f t="shared" si="212"/>
        <v>1454.7976198649849</v>
      </c>
      <c r="BS103" s="53">
        <f t="shared" si="212"/>
        <v>1020.3693629954359</v>
      </c>
      <c r="BT103" s="53">
        <f t="shared" si="212"/>
        <v>600.75027261575451</v>
      </c>
      <c r="BU103" s="53">
        <f t="shared" si="212"/>
        <v>197.34286333536147</v>
      </c>
      <c r="BV103" s="53">
        <f t="shared" si="212"/>
        <v>-188.37531174052856</v>
      </c>
      <c r="BW103" s="53">
        <f t="shared" si="212"/>
        <v>-554.84827644150937</v>
      </c>
      <c r="BX103" s="53">
        <f t="shared" si="212"/>
        <v>-900.43810646911152</v>
      </c>
      <c r="BY103" s="53">
        <f t="shared" si="212"/>
        <v>-1223.4212582862529</v>
      </c>
      <c r="BZ103" s="53">
        <f t="shared" si="212"/>
        <v>-1521.9847461942409</v>
      </c>
      <c r="CA103" s="53">
        <f t="shared" si="212"/>
        <v>-1794.2221616097086</v>
      </c>
      <c r="CB103" s="53">
        <f t="shared" si="212"/>
        <v>-2038.1295283269428</v>
      </c>
      <c r="CC103" s="53">
        <f t="shared" si="212"/>
        <v>-2251.6009873134317</v>
      </c>
      <c r="CD103" s="53">
        <f t="shared" si="212"/>
        <v>-2432.4243043382012</v>
      </c>
      <c r="CE103" s="53">
        <f t="shared" si="212"/>
        <v>-2578.276193481026</v>
      </c>
      <c r="CF103" s="53">
        <f t="shared" si="212"/>
        <v>-2686.7174493015045</v>
      </c>
      <c r="CG103" s="53">
        <f t="shared" si="212"/>
        <v>-2755.1878801746643</v>
      </c>
      <c r="CH103" s="53">
        <f t="shared" si="212"/>
        <v>-2781.0010350153607</v>
      </c>
      <c r="CI103" s="53">
        <f t="shared" si="212"/>
        <v>-2761.3387153143995</v>
      </c>
      <c r="CJ103" s="53">
        <f t="shared" si="212"/>
        <v>-2693.2452641074779</v>
      </c>
      <c r="CK103" s="53">
        <f t="shared" si="212"/>
        <v>-2573.6216231755679</v>
      </c>
      <c r="CL103" s="53">
        <f t="shared" si="212"/>
        <v>-2399.2191494490835</v>
      </c>
      <c r="CM103" s="53">
        <f t="shared" si="212"/>
        <v>-2166.6331812430872</v>
      </c>
      <c r="CN103" s="53">
        <f t="shared" si="212"/>
        <v>-1872.2963445975911</v>
      </c>
      <c r="CO103" s="53">
        <f t="shared" si="212"/>
        <v>-1512.4715896279668</v>
      </c>
      <c r="CP103" s="53">
        <f t="shared" si="212"/>
        <v>-1083.2449464105885</v>
      </c>
      <c r="CQ103" s="53">
        <f t="shared" si="212"/>
        <v>-580.51798952900572</v>
      </c>
      <c r="CR103" s="54">
        <f t="shared" si="212"/>
        <v>5.8207660913467407E-11</v>
      </c>
    </row>
    <row r="104" spans="33:96" x14ac:dyDescent="0.25">
      <c r="BO104" s="52">
        <f t="shared" ref="BO104:BO123" si="213">IF($D8="", "", BO56-BO80)</f>
        <v>1584.912072507781</v>
      </c>
      <c r="BP104" s="53">
        <f t="shared" ref="BP104:CR104" si="214">IF($D8="", "", BP56-BP80)</f>
        <v>1266.1603016945301</v>
      </c>
      <c r="BQ104" s="53">
        <f t="shared" si="214"/>
        <v>955.53187109698774</v>
      </c>
      <c r="BR104" s="53">
        <f t="shared" si="214"/>
        <v>653.85635907459073</v>
      </c>
      <c r="BS104" s="53">
        <f t="shared" si="214"/>
        <v>362.00763231294695</v>
      </c>
      <c r="BT104" s="53">
        <f t="shared" si="214"/>
        <v>80.905816704151221</v>
      </c>
      <c r="BU104" s="53">
        <f t="shared" si="214"/>
        <v>-188.48065139321261</v>
      </c>
      <c r="BV104" s="53">
        <f t="shared" si="214"/>
        <v>-445.13289039954543</v>
      </c>
      <c r="BW104" s="53">
        <f t="shared" si="214"/>
        <v>-687.97935203477391</v>
      </c>
      <c r="BX104" s="53">
        <f t="shared" si="214"/>
        <v>-915.89350976143032</v>
      </c>
      <c r="BY104" s="53">
        <f t="shared" si="214"/>
        <v>-1127.6914536723634</v>
      </c>
      <c r="BZ104" s="53">
        <f t="shared" si="214"/>
        <v>-1322.1293882161845</v>
      </c>
      <c r="CA104" s="53">
        <f t="shared" si="214"/>
        <v>-1497.9010290178994</v>
      </c>
      <c r="CB104" s="53">
        <f t="shared" si="214"/>
        <v>-1653.6348949128296</v>
      </c>
      <c r="CC104" s="53">
        <f t="shared" si="214"/>
        <v>-1787.8914911674219</v>
      </c>
      <c r="CD104" s="53">
        <f t="shared" si="214"/>
        <v>-1899.1603797099087</v>
      </c>
      <c r="CE104" s="53">
        <f t="shared" si="214"/>
        <v>-1985.8571320395276</v>
      </c>
      <c r="CF104" s="53">
        <f t="shared" si="214"/>
        <v>-2046.3201603203197</v>
      </c>
      <c r="CG104" s="53">
        <f t="shared" si="214"/>
        <v>-2078.8074220001581</v>
      </c>
      <c r="CH104" s="53">
        <f t="shared" si="214"/>
        <v>-2081.4929931205406</v>
      </c>
      <c r="CI104" s="53">
        <f t="shared" si="214"/>
        <v>-2052.4635053061938</v>
      </c>
      <c r="CJ104" s="53">
        <f t="shared" si="214"/>
        <v>-1989.7144412346533</v>
      </c>
      <c r="CK104" s="53">
        <f t="shared" si="214"/>
        <v>-1891.1462831946556</v>
      </c>
      <c r="CL104" s="53">
        <f t="shared" si="214"/>
        <v>-1754.560509144736</v>
      </c>
      <c r="CM104" s="53">
        <f t="shared" si="214"/>
        <v>-1577.6554304710589</v>
      </c>
      <c r="CN104" s="53">
        <f t="shared" si="214"/>
        <v>-1358.0218654357595</v>
      </c>
      <c r="CO104" s="53">
        <f t="shared" si="214"/>
        <v>-1093.1386420791387</v>
      </c>
      <c r="CP104" s="53">
        <f t="shared" si="214"/>
        <v>-780.36792411410715</v>
      </c>
      <c r="CQ104" s="53">
        <f t="shared" si="214"/>
        <v>-416.95035310741514</v>
      </c>
      <c r="CR104" s="54">
        <f t="shared" si="214"/>
        <v>0</v>
      </c>
    </row>
    <row r="105" spans="33:96" x14ac:dyDescent="0.25">
      <c r="BO105" s="52">
        <f t="shared" si="213"/>
        <v>1036.8876260178513</v>
      </c>
      <c r="BP105" s="53">
        <f t="shared" ref="BP105:CR105" si="215">IF($D9="", "", BP57-BP81)</f>
        <v>856.85924459632952</v>
      </c>
      <c r="BQ105" s="53">
        <f t="shared" si="215"/>
        <v>681.34324572462356</v>
      </c>
      <c r="BR105" s="53">
        <f t="shared" si="215"/>
        <v>510.7906068781158</v>
      </c>
      <c r="BS105" s="53">
        <f t="shared" si="215"/>
        <v>345.67588046449237</v>
      </c>
      <c r="BT105" s="53">
        <f t="shared" si="215"/>
        <v>186.49822075074189</v>
      </c>
      <c r="BU105" s="53">
        <f t="shared" si="215"/>
        <v>33.782451768522151</v>
      </c>
      <c r="BV105" s="53">
        <f t="shared" si="215"/>
        <v>-111.91982224822277</v>
      </c>
      <c r="BW105" s="53">
        <f t="shared" si="215"/>
        <v>-250.02906228459324</v>
      </c>
      <c r="BX105" s="53">
        <f t="shared" si="215"/>
        <v>-379.93659415555885</v>
      </c>
      <c r="BY105" s="53">
        <f t="shared" si="215"/>
        <v>-501.00336057692766</v>
      </c>
      <c r="BZ105" s="53">
        <f t="shared" si="215"/>
        <v>-612.55862390389666</v>
      </c>
      <c r="CA105" s="53">
        <f t="shared" si="215"/>
        <v>-713.8986176775943</v>
      </c>
      <c r="CB105" s="53">
        <f t="shared" si="215"/>
        <v>-804.28514505544445</v>
      </c>
      <c r="CC105" s="53">
        <f t="shared" si="215"/>
        <v>-882.94412212684983</v>
      </c>
      <c r="CD105" s="53">
        <f t="shared" si="215"/>
        <v>-949.06406404692098</v>
      </c>
      <c r="CE105" s="53">
        <f t="shared" si="215"/>
        <v>-1001.794511842978</v>
      </c>
      <c r="CF105" s="53">
        <f t="shared" si="215"/>
        <v>-1040.244397671544</v>
      </c>
      <c r="CG105" s="53">
        <f t="shared" si="215"/>
        <v>-1063.480346222932</v>
      </c>
      <c r="CH105" s="53">
        <f t="shared" si="215"/>
        <v>-1070.5249098878121</v>
      </c>
      <c r="CI105" s="53">
        <f t="shared" si="215"/>
        <v>-1060.3547352101887</v>
      </c>
      <c r="CJ105" s="53">
        <f t="shared" si="215"/>
        <v>-1031.898658065882</v>
      </c>
      <c r="CK105" s="53">
        <f t="shared" si="215"/>
        <v>-984.03572491061641</v>
      </c>
      <c r="CL105" s="53">
        <f t="shared" si="215"/>
        <v>-915.59313734440366</v>
      </c>
      <c r="CM105" s="53">
        <f t="shared" si="215"/>
        <v>-825.34411714301677</v>
      </c>
      <c r="CN105" s="53">
        <f t="shared" si="215"/>
        <v>-712.00568880024366</v>
      </c>
      <c r="CO105" s="53">
        <f t="shared" si="215"/>
        <v>-574.23637652012985</v>
      </c>
      <c r="CP105" s="53">
        <f t="shared" si="215"/>
        <v>-410.63381248892983</v>
      </c>
      <c r="CQ105" s="53">
        <f t="shared" si="215"/>
        <v>-219.73225313873263</v>
      </c>
      <c r="CR105" s="54">
        <f t="shared" si="215"/>
        <v>0</v>
      </c>
    </row>
    <row r="106" spans="33:96" x14ac:dyDescent="0.25">
      <c r="BO106" s="52">
        <f t="shared" si="213"/>
        <v>252.98179204540793</v>
      </c>
      <c r="BP106" s="53">
        <f t="shared" ref="BP106:CR106" si="216">IF($D10="", "", BP58-BP82)</f>
        <v>218.69148930278607</v>
      </c>
      <c r="BQ106" s="53">
        <f t="shared" si="216"/>
        <v>185.20525761769386</v>
      </c>
      <c r="BR106" s="53">
        <f t="shared" si="216"/>
        <v>152.60320736269932</v>
      </c>
      <c r="BS106" s="53">
        <f t="shared" si="216"/>
        <v>120.96956246346235</v>
      </c>
      <c r="BT106" s="53">
        <f t="shared" si="216"/>
        <v>90.392836044542491</v>
      </c>
      <c r="BU106" s="53">
        <f t="shared" si="216"/>
        <v>60.966012939374195</v>
      </c>
      <c r="BV106" s="53">
        <f t="shared" si="216"/>
        <v>32.786739320144989</v>
      </c>
      <c r="BW106" s="53">
        <f t="shared" si="216"/>
        <v>5.9575197112280875</v>
      </c>
      <c r="BX106" s="53">
        <f t="shared" si="216"/>
        <v>-19.414078341214918</v>
      </c>
      <c r="BY106" s="53">
        <f t="shared" si="216"/>
        <v>-43.215211659669876</v>
      </c>
      <c r="BZ106" s="53">
        <f t="shared" si="216"/>
        <v>-65.327540592930745</v>
      </c>
      <c r="CA106" s="53">
        <f t="shared" si="216"/>
        <v>-85.626999637548579</v>
      </c>
      <c r="CB106" s="53">
        <f t="shared" si="216"/>
        <v>-103.98355920793256</v>
      </c>
      <c r="CC106" s="53">
        <f t="shared" si="216"/>
        <v>-120.26097823056625</v>
      </c>
      <c r="CD106" s="53">
        <f t="shared" si="216"/>
        <v>-134.31654722374515</v>
      </c>
      <c r="CE106" s="53">
        <f t="shared" si="216"/>
        <v>-146.00082151440438</v>
      </c>
      <c r="CF106" s="53">
        <f t="shared" si="216"/>
        <v>-155.1573442305089</v>
      </c>
      <c r="CG106" s="53">
        <f t="shared" si="216"/>
        <v>-161.62235869286815</v>
      </c>
      <c r="CH106" s="53">
        <f t="shared" si="216"/>
        <v>-165.22450982104056</v>
      </c>
      <c r="CI106" s="53">
        <f t="shared" si="216"/>
        <v>-165.78453414898831</v>
      </c>
      <c r="CJ106" s="53">
        <f t="shared" si="216"/>
        <v>-163.11493803648045</v>
      </c>
      <c r="CK106" s="53">
        <f t="shared" si="216"/>
        <v>-157.01966364472173</v>
      </c>
      <c r="CL106" s="53">
        <f t="shared" si="216"/>
        <v>-147.29374223004561</v>
      </c>
      <c r="CM106" s="53">
        <f t="shared" si="216"/>
        <v>-133.72293429524871</v>
      </c>
      <c r="CN106" s="53">
        <f t="shared" si="216"/>
        <v>-116.08335611905204</v>
      </c>
      <c r="CO106" s="53">
        <f t="shared" si="216"/>
        <v>-94.141092168632895</v>
      </c>
      <c r="CP106" s="53">
        <f t="shared" si="216"/>
        <v>-67.651792885619216</v>
      </c>
      <c r="CQ106" s="53">
        <f t="shared" si="216"/>
        <v>-36.360257310501765</v>
      </c>
      <c r="CR106" s="54">
        <f t="shared" si="216"/>
        <v>0</v>
      </c>
    </row>
    <row r="107" spans="33:96" x14ac:dyDescent="0.25">
      <c r="BO107" s="52">
        <f t="shared" si="213"/>
        <v>-887.21409705560654</v>
      </c>
      <c r="BP107" s="53">
        <f t="shared" ref="BP107:CR107" si="217">IF($D11="", "", BP59-BP83)</f>
        <v>-766.08946658886271</v>
      </c>
      <c r="BQ107" s="53">
        <f t="shared" si="217"/>
        <v>-647.89248092554044</v>
      </c>
      <c r="BR107" s="53">
        <f t="shared" si="217"/>
        <v>-532.90296244376805</v>
      </c>
      <c r="BS107" s="53">
        <f t="shared" si="217"/>
        <v>-421.41474684985587</v>
      </c>
      <c r="BT107" s="53">
        <f t="shared" si="217"/>
        <v>-313.73626803015941</v>
      </c>
      <c r="BU107" s="53">
        <f t="shared" si="217"/>
        <v>-210.19116526137805</v>
      </c>
      <c r="BV107" s="53">
        <f t="shared" si="217"/>
        <v>-111.11891359338188</v>
      </c>
      <c r="BW107" s="53">
        <f t="shared" si="217"/>
        <v>-16.875478242174722</v>
      </c>
      <c r="BX107" s="53">
        <f t="shared" si="217"/>
        <v>72.166006134852068</v>
      </c>
      <c r="BY107" s="53">
        <f t="shared" si="217"/>
        <v>155.61453038320178</v>
      </c>
      <c r="BZ107" s="53">
        <f t="shared" si="217"/>
        <v>233.06047908283654</v>
      </c>
      <c r="CA107" s="53">
        <f t="shared" si="217"/>
        <v>304.07487110194052</v>
      </c>
      <c r="CB107" s="53">
        <f t="shared" si="217"/>
        <v>368.20857147648348</v>
      </c>
      <c r="CC107" s="53">
        <f t="shared" si="217"/>
        <v>424.99147358161281</v>
      </c>
      <c r="CD107" s="53">
        <f t="shared" si="217"/>
        <v>473.93165052702534</v>
      </c>
      <c r="CE107" s="53">
        <f t="shared" si="217"/>
        <v>514.51447466964601</v>
      </c>
      <c r="CF107" s="53">
        <f t="shared" si="217"/>
        <v>546.20170409898856</v>
      </c>
      <c r="CG107" s="53">
        <f t="shared" si="217"/>
        <v>568.43053491166211</v>
      </c>
      <c r="CH107" s="53">
        <f t="shared" si="217"/>
        <v>580.61261804829701</v>
      </c>
      <c r="CI107" s="53">
        <f t="shared" si="217"/>
        <v>582.1330394250981</v>
      </c>
      <c r="CJ107" s="53">
        <f t="shared" si="217"/>
        <v>572.34926204872318</v>
      </c>
      <c r="CK107" s="53">
        <f t="shared" si="217"/>
        <v>550.59002875420265</v>
      </c>
      <c r="CL107" s="53">
        <f t="shared" si="217"/>
        <v>516.15422416443471</v>
      </c>
      <c r="CM107" s="53">
        <f t="shared" si="217"/>
        <v>468.30969441437628</v>
      </c>
      <c r="CN107" s="53">
        <f t="shared" si="217"/>
        <v>406.29202313732821</v>
      </c>
      <c r="CO107" s="53">
        <f t="shared" si="217"/>
        <v>329.303262158297</v>
      </c>
      <c r="CP107" s="53">
        <f t="shared" si="217"/>
        <v>236.51061528356513</v>
      </c>
      <c r="CQ107" s="53">
        <f t="shared" si="217"/>
        <v>127.04507351916982</v>
      </c>
      <c r="CR107" s="54">
        <f t="shared" si="217"/>
        <v>-1.1641532182693481E-10</v>
      </c>
    </row>
    <row r="108" spans="33:96" x14ac:dyDescent="0.25">
      <c r="BO108" s="52">
        <f t="shared" si="213"/>
        <v>-2404.2486287443899</v>
      </c>
      <c r="BP108" s="53">
        <f t="shared" ref="BP108:CR108" si="218">IF($D12="", "", BP60-BP84)</f>
        <v>-2117.5744842175045</v>
      </c>
      <c r="BQ108" s="53">
        <f t="shared" si="218"/>
        <v>-1837.5755851243739</v>
      </c>
      <c r="BR108" s="53">
        <f t="shared" si="218"/>
        <v>-1564.879524017626</v>
      </c>
      <c r="BS108" s="53">
        <f t="shared" si="218"/>
        <v>-1300.1446801868151</v>
      </c>
      <c r="BT108" s="53">
        <f t="shared" si="218"/>
        <v>-1044.0614780567121</v>
      </c>
      <c r="BU108" s="53">
        <f t="shared" si="218"/>
        <v>-797.35369271313539</v>
      </c>
      <c r="BV108" s="53">
        <f t="shared" si="218"/>
        <v>-560.77980423398549</v>
      </c>
      <c r="BW108" s="53">
        <f t="shared" si="218"/>
        <v>-335.13440255937167</v>
      </c>
      <c r="BX108" s="53">
        <f t="shared" si="218"/>
        <v>-121.24964469508268</v>
      </c>
      <c r="BY108" s="53">
        <f t="shared" si="218"/>
        <v>80.003233896015445</v>
      </c>
      <c r="BZ108" s="53">
        <f t="shared" si="218"/>
        <v>267.71235179479118</v>
      </c>
      <c r="CA108" s="53">
        <f t="shared" si="218"/>
        <v>440.92355603416217</v>
      </c>
      <c r="CB108" s="53">
        <f t="shared" si="218"/>
        <v>598.63873636248172</v>
      </c>
      <c r="CC108" s="53">
        <f t="shared" si="218"/>
        <v>739.8140772379702</v>
      </c>
      <c r="CD108" s="53">
        <f t="shared" si="218"/>
        <v>863.35824535941356</v>
      </c>
      <c r="CE108" s="53">
        <f t="shared" si="218"/>
        <v>968.13051046157489</v>
      </c>
      <c r="CF108" s="53">
        <f t="shared" si="218"/>
        <v>1052.9387970263779</v>
      </c>
      <c r="CG108" s="53">
        <f t="shared" si="218"/>
        <v>1116.5376644837379</v>
      </c>
      <c r="CH108" s="53">
        <f t="shared" si="218"/>
        <v>1157.6262133864511</v>
      </c>
      <c r="CI108" s="53">
        <f t="shared" si="218"/>
        <v>1174.8459149661649</v>
      </c>
      <c r="CJ108" s="53">
        <f t="shared" si="218"/>
        <v>1166.7783613828942</v>
      </c>
      <c r="CK108" s="53">
        <f t="shared" si="218"/>
        <v>1131.9429338906775</v>
      </c>
      <c r="CL108" s="53">
        <f t="shared" si="218"/>
        <v>1068.7943860503729</v>
      </c>
      <c r="CM108" s="53">
        <f t="shared" si="218"/>
        <v>975.72033901704708</v>
      </c>
      <c r="CN108" s="53">
        <f t="shared" si="218"/>
        <v>851.03868583549047</v>
      </c>
      <c r="CO108" s="53">
        <f t="shared" si="218"/>
        <v>692.99490156862885</v>
      </c>
      <c r="CP108" s="53">
        <f t="shared" si="218"/>
        <v>499.75925597519381</v>
      </c>
      <c r="CQ108" s="53">
        <f t="shared" si="218"/>
        <v>269.42392534815008</v>
      </c>
      <c r="CR108" s="54">
        <f t="shared" si="218"/>
        <v>0</v>
      </c>
    </row>
    <row r="109" spans="33:96" x14ac:dyDescent="0.25">
      <c r="BO109" s="52">
        <f t="shared" si="213"/>
        <v>-4259.9293892081478</v>
      </c>
      <c r="BP109" s="53">
        <f t="shared" ref="BP109:CR109" si="219">IF($D13="", "", BP61-BP85)</f>
        <v>-3798.4103945535026</v>
      </c>
      <c r="BQ109" s="53">
        <f t="shared" si="219"/>
        <v>-3347.3616941202199</v>
      </c>
      <c r="BR109" s="53">
        <f t="shared" si="219"/>
        <v>-2907.7464081281214</v>
      </c>
      <c r="BS109" s="53">
        <f t="shared" si="219"/>
        <v>-2480.5738833449432</v>
      </c>
      <c r="BT109" s="53">
        <f t="shared" si="219"/>
        <v>-2066.9015430957952</v>
      </c>
      <c r="BU109" s="53">
        <f t="shared" si="219"/>
        <v>-1667.8368051616708</v>
      </c>
      <c r="BV109" s="53">
        <f t="shared" si="219"/>
        <v>-1284.5390699346317</v>
      </c>
      <c r="BW109" s="53">
        <f t="shared" si="219"/>
        <v>-918.22178127805819</v>
      </c>
      <c r="BX109" s="53">
        <f t="shared" si="219"/>
        <v>-570.15456262326916</v>
      </c>
      <c r="BY109" s="53">
        <f t="shared" si="219"/>
        <v>-241.66543091688072</v>
      </c>
      <c r="BZ109" s="53">
        <f t="shared" si="219"/>
        <v>65.856908874469809</v>
      </c>
      <c r="CA109" s="53">
        <f t="shared" si="219"/>
        <v>350.96068590923096</v>
      </c>
      <c r="CB109" s="53">
        <f t="shared" si="219"/>
        <v>612.12859937531175</v>
      </c>
      <c r="CC109" s="53">
        <f t="shared" si="219"/>
        <v>847.77526516799117</v>
      </c>
      <c r="CD109" s="53">
        <f t="shared" si="219"/>
        <v>1056.2445702546393</v>
      </c>
      <c r="CE109" s="53">
        <f t="shared" si="219"/>
        <v>1235.8069315368484</v>
      </c>
      <c r="CF109" s="53">
        <f t="shared" si="219"/>
        <v>1384.6564559116669</v>
      </c>
      <c r="CG109" s="53">
        <f t="shared" si="219"/>
        <v>1500.9079981258255</v>
      </c>
      <c r="CH109" s="53">
        <f t="shared" si="219"/>
        <v>1582.5941128999402</v>
      </c>
      <c r="CI109" s="53">
        <f t="shared" si="219"/>
        <v>1627.6618976841564</v>
      </c>
      <c r="CJ109" s="53">
        <f t="shared" si="219"/>
        <v>1633.9697222841205</v>
      </c>
      <c r="CK109" s="53">
        <f t="shared" si="219"/>
        <v>1599.2838414688595</v>
      </c>
      <c r="CL109" s="53">
        <f t="shared" si="219"/>
        <v>1521.2748865460744</v>
      </c>
      <c r="CM109" s="53">
        <f t="shared" si="219"/>
        <v>1397.5142317514983</v>
      </c>
      <c r="CN109" s="53">
        <f t="shared" si="219"/>
        <v>1225.4702311654692</v>
      </c>
      <c r="CO109" s="53">
        <f t="shared" si="219"/>
        <v>1002.5043217228958</v>
      </c>
      <c r="CP109" s="53">
        <f t="shared" si="219"/>
        <v>725.86698773677927</v>
      </c>
      <c r="CQ109" s="53">
        <f t="shared" si="219"/>
        <v>392.69358220347203</v>
      </c>
      <c r="CR109" s="54">
        <f t="shared" si="219"/>
        <v>-5.8207660913467407E-11</v>
      </c>
    </row>
    <row r="110" spans="33:96" x14ac:dyDescent="0.25">
      <c r="BO110" s="52">
        <f t="shared" si="213"/>
        <v>-6007.8109054254019</v>
      </c>
      <c r="BP110" s="53">
        <f t="shared" ref="BP110:CR110" si="220">IF($D14="", "", BP62-BP86)</f>
        <v>-5372.0015002686996</v>
      </c>
      <c r="BQ110" s="53">
        <f t="shared" si="220"/>
        <v>-4750.8079483217443</v>
      </c>
      <c r="BR110" s="53">
        <f t="shared" si="220"/>
        <v>-4145.5247262781486</v>
      </c>
      <c r="BS110" s="53">
        <f t="shared" si="220"/>
        <v>-3557.5069134951627</v>
      </c>
      <c r="BT110" s="53">
        <f t="shared" si="220"/>
        <v>-2988.1725642201782</v>
      </c>
      <c r="BU110" s="53">
        <f t="shared" si="220"/>
        <v>-2439.005165107752</v>
      </c>
      <c r="BV110" s="53">
        <f t="shared" si="220"/>
        <v>-1911.5561809467326</v>
      </c>
      <c r="BW110" s="53">
        <f t="shared" si="220"/>
        <v>-1407.4476916127896</v>
      </c>
      <c r="BX110" s="53">
        <f t="shared" si="220"/>
        <v>-928.37512336287182</v>
      </c>
      <c r="BY110" s="53">
        <f t="shared" si="220"/>
        <v>-476.11007769021671</v>
      </c>
      <c r="BZ110" s="53">
        <f t="shared" si="220"/>
        <v>-52.503261066041887</v>
      </c>
      <c r="CA110" s="53">
        <f t="shared" si="220"/>
        <v>340.51248099721852</v>
      </c>
      <c r="CB110" s="53">
        <f t="shared" si="220"/>
        <v>700.91902201075573</v>
      </c>
      <c r="CC110" s="53">
        <f t="shared" si="220"/>
        <v>1026.609701037989</v>
      </c>
      <c r="CD110" s="53">
        <f t="shared" si="220"/>
        <v>1315.3859538974648</v>
      </c>
      <c r="CE110" s="53">
        <f t="shared" si="220"/>
        <v>1564.9538251291669</v>
      </c>
      <c r="CF110" s="53">
        <f t="shared" si="220"/>
        <v>1772.9203566827928</v>
      </c>
      <c r="CG110" s="53">
        <f t="shared" si="220"/>
        <v>1936.7898491539236</v>
      </c>
      <c r="CH110" s="53">
        <f t="shared" si="220"/>
        <v>2053.9599912558624</v>
      </c>
      <c r="CI110" s="53">
        <f t="shared" si="220"/>
        <v>2121.7178530742822</v>
      </c>
      <c r="CJ110" s="53">
        <f t="shared" si="220"/>
        <v>2137.2357385040377</v>
      </c>
      <c r="CK110" s="53">
        <f t="shared" si="220"/>
        <v>2097.5668921188335</v>
      </c>
      <c r="CL110" s="53">
        <f t="shared" si="220"/>
        <v>1999.6410555636394</v>
      </c>
      <c r="CM110" s="53">
        <f t="shared" si="220"/>
        <v>1840.2598684057011</v>
      </c>
      <c r="CN110" s="53">
        <f t="shared" si="220"/>
        <v>1616.0921082059504</v>
      </c>
      <c r="CO110" s="53">
        <f t="shared" si="220"/>
        <v>1323.668764408445</v>
      </c>
      <c r="CP110" s="53">
        <f t="shared" si="220"/>
        <v>959.37794046214549</v>
      </c>
      <c r="CQ110" s="53">
        <f t="shared" si="220"/>
        <v>519.45957841153722</v>
      </c>
      <c r="CR110" s="54">
        <f t="shared" si="220"/>
        <v>0</v>
      </c>
    </row>
    <row r="111" spans="33:96" x14ac:dyDescent="0.25">
      <c r="BO111" s="52">
        <f t="shared" si="213"/>
        <v>-11504.264903544507</v>
      </c>
      <c r="BP111" s="53">
        <f t="shared" ref="BP111:CR111" si="221">IF($D15="", "", BP63-BP87)</f>
        <v>-10609.608946628869</v>
      </c>
      <c r="BQ111" s="53">
        <f t="shared" si="221"/>
        <v>-9731.5066931323963</v>
      </c>
      <c r="BR111" s="53">
        <f t="shared" si="221"/>
        <v>-8871.5016329221544</v>
      </c>
      <c r="BS111" s="53">
        <f t="shared" si="221"/>
        <v>-8031.2088468242146</v>
      </c>
      <c r="BT111" s="53">
        <f t="shared" si="221"/>
        <v>-7212.3177660146321</v>
      </c>
      <c r="BU111" s="53">
        <f t="shared" si="221"/>
        <v>-6416.5950290154433</v>
      </c>
      <c r="BV111" s="53">
        <f t="shared" si="221"/>
        <v>-5645.8874395830208</v>
      </c>
      <c r="BW111" s="53">
        <f t="shared" si="221"/>
        <v>-4902.125028884795</v>
      </c>
      <c r="BX111" s="53">
        <f t="shared" si="221"/>
        <v>-4187.3242254705401</v>
      </c>
      <c r="BY111" s="53">
        <f t="shared" si="221"/>
        <v>-3503.591136659059</v>
      </c>
      <c r="BZ111" s="53">
        <f t="shared" si="221"/>
        <v>-2853.1249450792966</v>
      </c>
      <c r="CA111" s="53">
        <f t="shared" si="221"/>
        <v>-2238.2214242259506</v>
      </c>
      <c r="CB111" s="53">
        <f t="shared" si="221"/>
        <v>-1661.2765770170954</v>
      </c>
      <c r="CC111" s="53">
        <f t="shared" si="221"/>
        <v>-1124.7904014688975</v>
      </c>
      <c r="CD111" s="53">
        <f t="shared" si="221"/>
        <v>-631.37078773765825</v>
      </c>
      <c r="CE111" s="53">
        <f t="shared" si="221"/>
        <v>-183.73755091751809</v>
      </c>
      <c r="CF111" s="53">
        <f t="shared" si="221"/>
        <v>215.27339587491588</v>
      </c>
      <c r="CG111" s="53">
        <f t="shared" si="221"/>
        <v>562.70572345348774</v>
      </c>
      <c r="CH111" s="53">
        <f t="shared" si="221"/>
        <v>855.47821872023633</v>
      </c>
      <c r="CI111" s="53">
        <f t="shared" si="221"/>
        <v>1090.3801620448066</v>
      </c>
      <c r="CJ111" s="53">
        <f t="shared" si="221"/>
        <v>1264.0665447157808</v>
      </c>
      <c r="CK111" s="53">
        <f t="shared" si="221"/>
        <v>1373.0531211504713</v>
      </c>
      <c r="CL111" s="53">
        <f t="shared" si="221"/>
        <v>1413.711290377134</v>
      </c>
      <c r="CM111" s="53">
        <f t="shared" si="221"/>
        <v>1382.2628011234337</v>
      </c>
      <c r="CN111" s="53">
        <f t="shared" si="221"/>
        <v>1274.7742746676668</v>
      </c>
      <c r="CO111" s="53">
        <f t="shared" si="221"/>
        <v>1087.1515394132584</v>
      </c>
      <c r="CP111" s="53">
        <f t="shared" si="221"/>
        <v>815.1337709571817</v>
      </c>
      <c r="CQ111" s="53">
        <f t="shared" si="221"/>
        <v>454.28743122058222</v>
      </c>
      <c r="CR111" s="54">
        <f t="shared" si="221"/>
        <v>0</v>
      </c>
    </row>
    <row r="112" spans="33:96" x14ac:dyDescent="0.25">
      <c r="BO112" s="52" t="str">
        <f t="shared" si="213"/>
        <v/>
      </c>
      <c r="BP112" s="53" t="str">
        <f t="shared" ref="BP112:CR112" si="222">IF($D16="", "", BP64-BP88)</f>
        <v/>
      </c>
      <c r="BQ112" s="53" t="str">
        <f t="shared" si="222"/>
        <v/>
      </c>
      <c r="BR112" s="53" t="str">
        <f t="shared" si="222"/>
        <v/>
      </c>
      <c r="BS112" s="53" t="str">
        <f t="shared" si="222"/>
        <v/>
      </c>
      <c r="BT112" s="53" t="str">
        <f t="shared" si="222"/>
        <v/>
      </c>
      <c r="BU112" s="53" t="str">
        <f t="shared" si="222"/>
        <v/>
      </c>
      <c r="BV112" s="53" t="str">
        <f t="shared" si="222"/>
        <v/>
      </c>
      <c r="BW112" s="53" t="str">
        <f t="shared" si="222"/>
        <v/>
      </c>
      <c r="BX112" s="53" t="str">
        <f t="shared" si="222"/>
        <v/>
      </c>
      <c r="BY112" s="53" t="str">
        <f t="shared" si="222"/>
        <v/>
      </c>
      <c r="BZ112" s="53" t="str">
        <f t="shared" si="222"/>
        <v/>
      </c>
      <c r="CA112" s="53" t="str">
        <f t="shared" si="222"/>
        <v/>
      </c>
      <c r="CB112" s="53" t="str">
        <f t="shared" si="222"/>
        <v/>
      </c>
      <c r="CC112" s="53" t="str">
        <f t="shared" si="222"/>
        <v/>
      </c>
      <c r="CD112" s="53" t="str">
        <f t="shared" si="222"/>
        <v/>
      </c>
      <c r="CE112" s="53" t="str">
        <f t="shared" si="222"/>
        <v/>
      </c>
      <c r="CF112" s="53" t="str">
        <f t="shared" si="222"/>
        <v/>
      </c>
      <c r="CG112" s="53" t="str">
        <f t="shared" si="222"/>
        <v/>
      </c>
      <c r="CH112" s="53" t="str">
        <f t="shared" si="222"/>
        <v/>
      </c>
      <c r="CI112" s="53" t="str">
        <f t="shared" si="222"/>
        <v/>
      </c>
      <c r="CJ112" s="53" t="str">
        <f t="shared" si="222"/>
        <v/>
      </c>
      <c r="CK112" s="53" t="str">
        <f t="shared" si="222"/>
        <v/>
      </c>
      <c r="CL112" s="53" t="str">
        <f t="shared" si="222"/>
        <v/>
      </c>
      <c r="CM112" s="53" t="str">
        <f t="shared" si="222"/>
        <v/>
      </c>
      <c r="CN112" s="53" t="str">
        <f t="shared" si="222"/>
        <v/>
      </c>
      <c r="CO112" s="53" t="str">
        <f t="shared" si="222"/>
        <v/>
      </c>
      <c r="CP112" s="53" t="str">
        <f t="shared" si="222"/>
        <v/>
      </c>
      <c r="CQ112" s="53" t="str">
        <f t="shared" si="222"/>
        <v/>
      </c>
      <c r="CR112" s="54" t="str">
        <f t="shared" si="222"/>
        <v/>
      </c>
    </row>
    <row r="113" spans="2:96" x14ac:dyDescent="0.25">
      <c r="BO113" s="52" t="str">
        <f t="shared" si="213"/>
        <v/>
      </c>
      <c r="BP113" s="53" t="str">
        <f t="shared" ref="BP113:CR113" si="223">IF($D17="", "", BP65-BP89)</f>
        <v/>
      </c>
      <c r="BQ113" s="53" t="str">
        <f t="shared" si="223"/>
        <v/>
      </c>
      <c r="BR113" s="53" t="str">
        <f t="shared" si="223"/>
        <v/>
      </c>
      <c r="BS113" s="53" t="str">
        <f t="shared" si="223"/>
        <v/>
      </c>
      <c r="BT113" s="53" t="str">
        <f t="shared" si="223"/>
        <v/>
      </c>
      <c r="BU113" s="53" t="str">
        <f t="shared" si="223"/>
        <v/>
      </c>
      <c r="BV113" s="53" t="str">
        <f t="shared" si="223"/>
        <v/>
      </c>
      <c r="BW113" s="53" t="str">
        <f t="shared" si="223"/>
        <v/>
      </c>
      <c r="BX113" s="53" t="str">
        <f t="shared" si="223"/>
        <v/>
      </c>
      <c r="BY113" s="53" t="str">
        <f t="shared" si="223"/>
        <v/>
      </c>
      <c r="BZ113" s="53" t="str">
        <f t="shared" si="223"/>
        <v/>
      </c>
      <c r="CA113" s="53" t="str">
        <f t="shared" si="223"/>
        <v/>
      </c>
      <c r="CB113" s="53" t="str">
        <f t="shared" si="223"/>
        <v/>
      </c>
      <c r="CC113" s="53" t="str">
        <f t="shared" si="223"/>
        <v/>
      </c>
      <c r="CD113" s="53" t="str">
        <f t="shared" si="223"/>
        <v/>
      </c>
      <c r="CE113" s="53" t="str">
        <f t="shared" si="223"/>
        <v/>
      </c>
      <c r="CF113" s="53" t="str">
        <f t="shared" si="223"/>
        <v/>
      </c>
      <c r="CG113" s="53" t="str">
        <f t="shared" si="223"/>
        <v/>
      </c>
      <c r="CH113" s="53" t="str">
        <f t="shared" si="223"/>
        <v/>
      </c>
      <c r="CI113" s="53" t="str">
        <f t="shared" si="223"/>
        <v/>
      </c>
      <c r="CJ113" s="53" t="str">
        <f t="shared" si="223"/>
        <v/>
      </c>
      <c r="CK113" s="53" t="str">
        <f t="shared" si="223"/>
        <v/>
      </c>
      <c r="CL113" s="53" t="str">
        <f t="shared" si="223"/>
        <v/>
      </c>
      <c r="CM113" s="53" t="str">
        <f t="shared" si="223"/>
        <v/>
      </c>
      <c r="CN113" s="53" t="str">
        <f t="shared" si="223"/>
        <v/>
      </c>
      <c r="CO113" s="53" t="str">
        <f t="shared" si="223"/>
        <v/>
      </c>
      <c r="CP113" s="53" t="str">
        <f t="shared" si="223"/>
        <v/>
      </c>
      <c r="CQ113" s="53" t="str">
        <f t="shared" si="223"/>
        <v/>
      </c>
      <c r="CR113" s="54" t="str">
        <f t="shared" si="223"/>
        <v/>
      </c>
    </row>
    <row r="114" spans="2:96" x14ac:dyDescent="0.25">
      <c r="BO114" s="52" t="str">
        <f t="shared" si="213"/>
        <v/>
      </c>
      <c r="BP114" s="53" t="str">
        <f t="shared" ref="BP114:CR114" si="224">IF($D18="", "", BP66-BP90)</f>
        <v/>
      </c>
      <c r="BQ114" s="53" t="str">
        <f t="shared" si="224"/>
        <v/>
      </c>
      <c r="BR114" s="53" t="str">
        <f t="shared" si="224"/>
        <v/>
      </c>
      <c r="BS114" s="53" t="str">
        <f t="shared" si="224"/>
        <v/>
      </c>
      <c r="BT114" s="53" t="str">
        <f t="shared" si="224"/>
        <v/>
      </c>
      <c r="BU114" s="53" t="str">
        <f t="shared" si="224"/>
        <v/>
      </c>
      <c r="BV114" s="53" t="str">
        <f t="shared" si="224"/>
        <v/>
      </c>
      <c r="BW114" s="53" t="str">
        <f t="shared" si="224"/>
        <v/>
      </c>
      <c r="BX114" s="53" t="str">
        <f t="shared" si="224"/>
        <v/>
      </c>
      <c r="BY114" s="53" t="str">
        <f t="shared" si="224"/>
        <v/>
      </c>
      <c r="BZ114" s="53" t="str">
        <f t="shared" si="224"/>
        <v/>
      </c>
      <c r="CA114" s="53" t="str">
        <f t="shared" si="224"/>
        <v/>
      </c>
      <c r="CB114" s="53" t="str">
        <f t="shared" si="224"/>
        <v/>
      </c>
      <c r="CC114" s="53" t="str">
        <f t="shared" si="224"/>
        <v/>
      </c>
      <c r="CD114" s="53" t="str">
        <f t="shared" si="224"/>
        <v/>
      </c>
      <c r="CE114" s="53" t="str">
        <f t="shared" si="224"/>
        <v/>
      </c>
      <c r="CF114" s="53" t="str">
        <f t="shared" si="224"/>
        <v/>
      </c>
      <c r="CG114" s="53" t="str">
        <f t="shared" si="224"/>
        <v/>
      </c>
      <c r="CH114" s="53" t="str">
        <f t="shared" si="224"/>
        <v/>
      </c>
      <c r="CI114" s="53" t="str">
        <f t="shared" si="224"/>
        <v/>
      </c>
      <c r="CJ114" s="53" t="str">
        <f t="shared" si="224"/>
        <v/>
      </c>
      <c r="CK114" s="53" t="str">
        <f t="shared" si="224"/>
        <v/>
      </c>
      <c r="CL114" s="53" t="str">
        <f t="shared" si="224"/>
        <v/>
      </c>
      <c r="CM114" s="53" t="str">
        <f t="shared" si="224"/>
        <v/>
      </c>
      <c r="CN114" s="53" t="str">
        <f t="shared" si="224"/>
        <v/>
      </c>
      <c r="CO114" s="53" t="str">
        <f t="shared" si="224"/>
        <v/>
      </c>
      <c r="CP114" s="53" t="str">
        <f t="shared" si="224"/>
        <v/>
      </c>
      <c r="CQ114" s="53" t="str">
        <f t="shared" si="224"/>
        <v/>
      </c>
      <c r="CR114" s="54" t="str">
        <f t="shared" si="224"/>
        <v/>
      </c>
    </row>
    <row r="115" spans="2:96" x14ac:dyDescent="0.25">
      <c r="BO115" s="52" t="str">
        <f t="shared" si="213"/>
        <v/>
      </c>
      <c r="BP115" s="53" t="str">
        <f t="shared" ref="BP115:CR115" si="225">IF($D19="", "", BP67-BP91)</f>
        <v/>
      </c>
      <c r="BQ115" s="53" t="str">
        <f t="shared" si="225"/>
        <v/>
      </c>
      <c r="BR115" s="53" t="str">
        <f t="shared" si="225"/>
        <v/>
      </c>
      <c r="BS115" s="53" t="str">
        <f t="shared" si="225"/>
        <v/>
      </c>
      <c r="BT115" s="53" t="str">
        <f t="shared" si="225"/>
        <v/>
      </c>
      <c r="BU115" s="53" t="str">
        <f t="shared" si="225"/>
        <v/>
      </c>
      <c r="BV115" s="53" t="str">
        <f t="shared" si="225"/>
        <v/>
      </c>
      <c r="BW115" s="53" t="str">
        <f t="shared" si="225"/>
        <v/>
      </c>
      <c r="BX115" s="53" t="str">
        <f t="shared" si="225"/>
        <v/>
      </c>
      <c r="BY115" s="53" t="str">
        <f t="shared" si="225"/>
        <v/>
      </c>
      <c r="BZ115" s="53" t="str">
        <f t="shared" si="225"/>
        <v/>
      </c>
      <c r="CA115" s="53" t="str">
        <f t="shared" si="225"/>
        <v/>
      </c>
      <c r="CB115" s="53" t="str">
        <f t="shared" si="225"/>
        <v/>
      </c>
      <c r="CC115" s="53" t="str">
        <f t="shared" si="225"/>
        <v/>
      </c>
      <c r="CD115" s="53" t="str">
        <f t="shared" si="225"/>
        <v/>
      </c>
      <c r="CE115" s="53" t="str">
        <f t="shared" si="225"/>
        <v/>
      </c>
      <c r="CF115" s="53" t="str">
        <f t="shared" si="225"/>
        <v/>
      </c>
      <c r="CG115" s="53" t="str">
        <f t="shared" si="225"/>
        <v/>
      </c>
      <c r="CH115" s="53" t="str">
        <f t="shared" si="225"/>
        <v/>
      </c>
      <c r="CI115" s="53" t="str">
        <f t="shared" si="225"/>
        <v/>
      </c>
      <c r="CJ115" s="53" t="str">
        <f t="shared" si="225"/>
        <v/>
      </c>
      <c r="CK115" s="53" t="str">
        <f t="shared" si="225"/>
        <v/>
      </c>
      <c r="CL115" s="53" t="str">
        <f t="shared" si="225"/>
        <v/>
      </c>
      <c r="CM115" s="53" t="str">
        <f t="shared" si="225"/>
        <v/>
      </c>
      <c r="CN115" s="53" t="str">
        <f t="shared" si="225"/>
        <v/>
      </c>
      <c r="CO115" s="53" t="str">
        <f t="shared" si="225"/>
        <v/>
      </c>
      <c r="CP115" s="53" t="str">
        <f t="shared" si="225"/>
        <v/>
      </c>
      <c r="CQ115" s="53" t="str">
        <f t="shared" si="225"/>
        <v/>
      </c>
      <c r="CR115" s="54" t="str">
        <f t="shared" si="225"/>
        <v/>
      </c>
    </row>
    <row r="116" spans="2:96" x14ac:dyDescent="0.25">
      <c r="BO116" s="52" t="str">
        <f t="shared" si="213"/>
        <v/>
      </c>
      <c r="BP116" s="53" t="str">
        <f t="shared" ref="BP116:CR116" si="226">IF($D20="", "", BP68-BP92)</f>
        <v/>
      </c>
      <c r="BQ116" s="53" t="str">
        <f t="shared" si="226"/>
        <v/>
      </c>
      <c r="BR116" s="53" t="str">
        <f t="shared" si="226"/>
        <v/>
      </c>
      <c r="BS116" s="53" t="str">
        <f t="shared" si="226"/>
        <v/>
      </c>
      <c r="BT116" s="53" t="str">
        <f t="shared" si="226"/>
        <v/>
      </c>
      <c r="BU116" s="53" t="str">
        <f t="shared" si="226"/>
        <v/>
      </c>
      <c r="BV116" s="53" t="str">
        <f t="shared" si="226"/>
        <v/>
      </c>
      <c r="BW116" s="53" t="str">
        <f t="shared" si="226"/>
        <v/>
      </c>
      <c r="BX116" s="53" t="str">
        <f t="shared" si="226"/>
        <v/>
      </c>
      <c r="BY116" s="53" t="str">
        <f t="shared" si="226"/>
        <v/>
      </c>
      <c r="BZ116" s="53" t="str">
        <f t="shared" si="226"/>
        <v/>
      </c>
      <c r="CA116" s="53" t="str">
        <f t="shared" si="226"/>
        <v/>
      </c>
      <c r="CB116" s="53" t="str">
        <f t="shared" si="226"/>
        <v/>
      </c>
      <c r="CC116" s="53" t="str">
        <f t="shared" si="226"/>
        <v/>
      </c>
      <c r="CD116" s="53" t="str">
        <f t="shared" si="226"/>
        <v/>
      </c>
      <c r="CE116" s="53" t="str">
        <f t="shared" si="226"/>
        <v/>
      </c>
      <c r="CF116" s="53" t="str">
        <f t="shared" si="226"/>
        <v/>
      </c>
      <c r="CG116" s="53" t="str">
        <f t="shared" si="226"/>
        <v/>
      </c>
      <c r="CH116" s="53" t="str">
        <f t="shared" si="226"/>
        <v/>
      </c>
      <c r="CI116" s="53" t="str">
        <f t="shared" si="226"/>
        <v/>
      </c>
      <c r="CJ116" s="53" t="str">
        <f t="shared" si="226"/>
        <v/>
      </c>
      <c r="CK116" s="53" t="str">
        <f t="shared" si="226"/>
        <v/>
      </c>
      <c r="CL116" s="53" t="str">
        <f t="shared" si="226"/>
        <v/>
      </c>
      <c r="CM116" s="53" t="str">
        <f t="shared" si="226"/>
        <v/>
      </c>
      <c r="CN116" s="53" t="str">
        <f t="shared" si="226"/>
        <v/>
      </c>
      <c r="CO116" s="53" t="str">
        <f t="shared" si="226"/>
        <v/>
      </c>
      <c r="CP116" s="53" t="str">
        <f t="shared" si="226"/>
        <v/>
      </c>
      <c r="CQ116" s="53" t="str">
        <f t="shared" si="226"/>
        <v/>
      </c>
      <c r="CR116" s="54" t="str">
        <f t="shared" si="226"/>
        <v/>
      </c>
    </row>
    <row r="117" spans="2:96" x14ac:dyDescent="0.25">
      <c r="BO117" s="52" t="str">
        <f t="shared" si="213"/>
        <v/>
      </c>
      <c r="BP117" s="53" t="str">
        <f t="shared" ref="BP117:CR117" si="227">IF($D21="", "", BP69-BP93)</f>
        <v/>
      </c>
      <c r="BQ117" s="53" t="str">
        <f t="shared" si="227"/>
        <v/>
      </c>
      <c r="BR117" s="53" t="str">
        <f t="shared" si="227"/>
        <v/>
      </c>
      <c r="BS117" s="53" t="str">
        <f t="shared" si="227"/>
        <v/>
      </c>
      <c r="BT117" s="53" t="str">
        <f t="shared" si="227"/>
        <v/>
      </c>
      <c r="BU117" s="53" t="str">
        <f t="shared" si="227"/>
        <v/>
      </c>
      <c r="BV117" s="53" t="str">
        <f t="shared" si="227"/>
        <v/>
      </c>
      <c r="BW117" s="53" t="str">
        <f t="shared" si="227"/>
        <v/>
      </c>
      <c r="BX117" s="53" t="str">
        <f t="shared" si="227"/>
        <v/>
      </c>
      <c r="BY117" s="53" t="str">
        <f t="shared" si="227"/>
        <v/>
      </c>
      <c r="BZ117" s="53" t="str">
        <f t="shared" si="227"/>
        <v/>
      </c>
      <c r="CA117" s="53" t="str">
        <f t="shared" si="227"/>
        <v/>
      </c>
      <c r="CB117" s="53" t="str">
        <f t="shared" si="227"/>
        <v/>
      </c>
      <c r="CC117" s="53" t="str">
        <f t="shared" si="227"/>
        <v/>
      </c>
      <c r="CD117" s="53" t="str">
        <f t="shared" si="227"/>
        <v/>
      </c>
      <c r="CE117" s="53" t="str">
        <f t="shared" si="227"/>
        <v/>
      </c>
      <c r="CF117" s="53" t="str">
        <f t="shared" si="227"/>
        <v/>
      </c>
      <c r="CG117" s="53" t="str">
        <f t="shared" si="227"/>
        <v/>
      </c>
      <c r="CH117" s="53" t="str">
        <f t="shared" si="227"/>
        <v/>
      </c>
      <c r="CI117" s="53" t="str">
        <f t="shared" si="227"/>
        <v/>
      </c>
      <c r="CJ117" s="53" t="str">
        <f t="shared" si="227"/>
        <v/>
      </c>
      <c r="CK117" s="53" t="str">
        <f t="shared" si="227"/>
        <v/>
      </c>
      <c r="CL117" s="53" t="str">
        <f t="shared" si="227"/>
        <v/>
      </c>
      <c r="CM117" s="53" t="str">
        <f t="shared" si="227"/>
        <v/>
      </c>
      <c r="CN117" s="53" t="str">
        <f t="shared" si="227"/>
        <v/>
      </c>
      <c r="CO117" s="53" t="str">
        <f t="shared" si="227"/>
        <v/>
      </c>
      <c r="CP117" s="53" t="str">
        <f t="shared" si="227"/>
        <v/>
      </c>
      <c r="CQ117" s="53" t="str">
        <f t="shared" si="227"/>
        <v/>
      </c>
      <c r="CR117" s="54" t="str">
        <f t="shared" si="227"/>
        <v/>
      </c>
    </row>
    <row r="118" spans="2:96" x14ac:dyDescent="0.25">
      <c r="BO118" s="52" t="str">
        <f t="shared" si="213"/>
        <v/>
      </c>
      <c r="BP118" s="53" t="str">
        <f t="shared" ref="BP118:CR118" si="228">IF($D22="", "", BP70-BP94)</f>
        <v/>
      </c>
      <c r="BQ118" s="53" t="str">
        <f t="shared" si="228"/>
        <v/>
      </c>
      <c r="BR118" s="53" t="str">
        <f t="shared" si="228"/>
        <v/>
      </c>
      <c r="BS118" s="53" t="str">
        <f t="shared" si="228"/>
        <v/>
      </c>
      <c r="BT118" s="53" t="str">
        <f t="shared" si="228"/>
        <v/>
      </c>
      <c r="BU118" s="53" t="str">
        <f t="shared" si="228"/>
        <v/>
      </c>
      <c r="BV118" s="53" t="str">
        <f t="shared" si="228"/>
        <v/>
      </c>
      <c r="BW118" s="53" t="str">
        <f t="shared" si="228"/>
        <v/>
      </c>
      <c r="BX118" s="53" t="str">
        <f t="shared" si="228"/>
        <v/>
      </c>
      <c r="BY118" s="53" t="str">
        <f t="shared" si="228"/>
        <v/>
      </c>
      <c r="BZ118" s="53" t="str">
        <f t="shared" si="228"/>
        <v/>
      </c>
      <c r="CA118" s="53" t="str">
        <f t="shared" si="228"/>
        <v/>
      </c>
      <c r="CB118" s="53" t="str">
        <f t="shared" si="228"/>
        <v/>
      </c>
      <c r="CC118" s="53" t="str">
        <f t="shared" si="228"/>
        <v/>
      </c>
      <c r="CD118" s="53" t="str">
        <f t="shared" si="228"/>
        <v/>
      </c>
      <c r="CE118" s="53" t="str">
        <f t="shared" si="228"/>
        <v/>
      </c>
      <c r="CF118" s="53" t="str">
        <f t="shared" si="228"/>
        <v/>
      </c>
      <c r="CG118" s="53" t="str">
        <f t="shared" si="228"/>
        <v/>
      </c>
      <c r="CH118" s="53" t="str">
        <f t="shared" si="228"/>
        <v/>
      </c>
      <c r="CI118" s="53" t="str">
        <f t="shared" si="228"/>
        <v/>
      </c>
      <c r="CJ118" s="53" t="str">
        <f t="shared" si="228"/>
        <v/>
      </c>
      <c r="CK118" s="53" t="str">
        <f t="shared" si="228"/>
        <v/>
      </c>
      <c r="CL118" s="53" t="str">
        <f t="shared" si="228"/>
        <v/>
      </c>
      <c r="CM118" s="53" t="str">
        <f t="shared" si="228"/>
        <v/>
      </c>
      <c r="CN118" s="53" t="str">
        <f t="shared" si="228"/>
        <v/>
      </c>
      <c r="CO118" s="53" t="str">
        <f t="shared" si="228"/>
        <v/>
      </c>
      <c r="CP118" s="53" t="str">
        <f t="shared" si="228"/>
        <v/>
      </c>
      <c r="CQ118" s="53" t="str">
        <f t="shared" si="228"/>
        <v/>
      </c>
      <c r="CR118" s="54" t="str">
        <f t="shared" si="228"/>
        <v/>
      </c>
    </row>
    <row r="119" spans="2:96" x14ac:dyDescent="0.25">
      <c r="BO119" s="52" t="str">
        <f t="shared" si="213"/>
        <v/>
      </c>
      <c r="BP119" s="53" t="str">
        <f t="shared" ref="BP119:CR119" si="229">IF($D23="", "", BP71-BP95)</f>
        <v/>
      </c>
      <c r="BQ119" s="53" t="str">
        <f t="shared" si="229"/>
        <v/>
      </c>
      <c r="BR119" s="53" t="str">
        <f t="shared" si="229"/>
        <v/>
      </c>
      <c r="BS119" s="53" t="str">
        <f t="shared" si="229"/>
        <v/>
      </c>
      <c r="BT119" s="53" t="str">
        <f t="shared" si="229"/>
        <v/>
      </c>
      <c r="BU119" s="53" t="str">
        <f t="shared" si="229"/>
        <v/>
      </c>
      <c r="BV119" s="53" t="str">
        <f t="shared" si="229"/>
        <v/>
      </c>
      <c r="BW119" s="53" t="str">
        <f t="shared" si="229"/>
        <v/>
      </c>
      <c r="BX119" s="53" t="str">
        <f t="shared" si="229"/>
        <v/>
      </c>
      <c r="BY119" s="53" t="str">
        <f t="shared" si="229"/>
        <v/>
      </c>
      <c r="BZ119" s="53" t="str">
        <f t="shared" si="229"/>
        <v/>
      </c>
      <c r="CA119" s="53" t="str">
        <f t="shared" si="229"/>
        <v/>
      </c>
      <c r="CB119" s="53" t="str">
        <f t="shared" si="229"/>
        <v/>
      </c>
      <c r="CC119" s="53" t="str">
        <f t="shared" si="229"/>
        <v/>
      </c>
      <c r="CD119" s="53" t="str">
        <f t="shared" si="229"/>
        <v/>
      </c>
      <c r="CE119" s="53" t="str">
        <f t="shared" si="229"/>
        <v/>
      </c>
      <c r="CF119" s="53" t="str">
        <f t="shared" si="229"/>
        <v/>
      </c>
      <c r="CG119" s="53" t="str">
        <f t="shared" si="229"/>
        <v/>
      </c>
      <c r="CH119" s="53" t="str">
        <f t="shared" si="229"/>
        <v/>
      </c>
      <c r="CI119" s="53" t="str">
        <f t="shared" si="229"/>
        <v/>
      </c>
      <c r="CJ119" s="53" t="str">
        <f t="shared" si="229"/>
        <v/>
      </c>
      <c r="CK119" s="53" t="str">
        <f t="shared" si="229"/>
        <v/>
      </c>
      <c r="CL119" s="53" t="str">
        <f t="shared" si="229"/>
        <v/>
      </c>
      <c r="CM119" s="53" t="str">
        <f t="shared" si="229"/>
        <v/>
      </c>
      <c r="CN119" s="53" t="str">
        <f t="shared" si="229"/>
        <v/>
      </c>
      <c r="CO119" s="53" t="str">
        <f t="shared" si="229"/>
        <v/>
      </c>
      <c r="CP119" s="53" t="str">
        <f t="shared" si="229"/>
        <v/>
      </c>
      <c r="CQ119" s="53" t="str">
        <f t="shared" si="229"/>
        <v/>
      </c>
      <c r="CR119" s="54" t="str">
        <f t="shared" si="229"/>
        <v/>
      </c>
    </row>
    <row r="120" spans="2:96" x14ac:dyDescent="0.25">
      <c r="B120" s="147"/>
      <c r="C120" s="147"/>
      <c r="D120" s="147"/>
      <c r="E120" s="147"/>
      <c r="F120" s="147"/>
      <c r="G120" s="147"/>
      <c r="H120" s="147"/>
      <c r="I120" s="147"/>
      <c r="J120" s="147"/>
      <c r="K120" s="147"/>
      <c r="L120" s="147"/>
      <c r="M120" s="147"/>
      <c r="N120" s="147"/>
      <c r="O120" s="147"/>
      <c r="P120" s="147"/>
      <c r="Q120" s="147"/>
      <c r="R120" s="147"/>
      <c r="S120" s="147"/>
      <c r="T120" s="147"/>
      <c r="U120" s="147"/>
      <c r="V120" s="147"/>
      <c r="BO120" s="52" t="str">
        <f t="shared" si="213"/>
        <v/>
      </c>
      <c r="BP120" s="53" t="str">
        <f t="shared" ref="BP120:CR120" si="230">IF($D24="", "", BP72-BP96)</f>
        <v/>
      </c>
      <c r="BQ120" s="53" t="str">
        <f t="shared" si="230"/>
        <v/>
      </c>
      <c r="BR120" s="53" t="str">
        <f t="shared" si="230"/>
        <v/>
      </c>
      <c r="BS120" s="53" t="str">
        <f t="shared" si="230"/>
        <v/>
      </c>
      <c r="BT120" s="53" t="str">
        <f t="shared" si="230"/>
        <v/>
      </c>
      <c r="BU120" s="53" t="str">
        <f t="shared" si="230"/>
        <v/>
      </c>
      <c r="BV120" s="53" t="str">
        <f t="shared" si="230"/>
        <v/>
      </c>
      <c r="BW120" s="53" t="str">
        <f t="shared" si="230"/>
        <v/>
      </c>
      <c r="BX120" s="53" t="str">
        <f t="shared" si="230"/>
        <v/>
      </c>
      <c r="BY120" s="53" t="str">
        <f t="shared" si="230"/>
        <v/>
      </c>
      <c r="BZ120" s="53" t="str">
        <f t="shared" si="230"/>
        <v/>
      </c>
      <c r="CA120" s="53" t="str">
        <f t="shared" si="230"/>
        <v/>
      </c>
      <c r="CB120" s="53" t="str">
        <f t="shared" si="230"/>
        <v/>
      </c>
      <c r="CC120" s="53" t="str">
        <f t="shared" si="230"/>
        <v/>
      </c>
      <c r="CD120" s="53" t="str">
        <f t="shared" si="230"/>
        <v/>
      </c>
      <c r="CE120" s="53" t="str">
        <f t="shared" si="230"/>
        <v/>
      </c>
      <c r="CF120" s="53" t="str">
        <f t="shared" si="230"/>
        <v/>
      </c>
      <c r="CG120" s="53" t="str">
        <f t="shared" si="230"/>
        <v/>
      </c>
      <c r="CH120" s="53" t="str">
        <f t="shared" si="230"/>
        <v/>
      </c>
      <c r="CI120" s="53" t="str">
        <f t="shared" si="230"/>
        <v/>
      </c>
      <c r="CJ120" s="53" t="str">
        <f t="shared" si="230"/>
        <v/>
      </c>
      <c r="CK120" s="53" t="str">
        <f t="shared" si="230"/>
        <v/>
      </c>
      <c r="CL120" s="53" t="str">
        <f t="shared" si="230"/>
        <v/>
      </c>
      <c r="CM120" s="53" t="str">
        <f t="shared" si="230"/>
        <v/>
      </c>
      <c r="CN120" s="53" t="str">
        <f t="shared" si="230"/>
        <v/>
      </c>
      <c r="CO120" s="53" t="str">
        <f t="shared" si="230"/>
        <v/>
      </c>
      <c r="CP120" s="53" t="str">
        <f t="shared" si="230"/>
        <v/>
      </c>
      <c r="CQ120" s="53" t="str">
        <f t="shared" si="230"/>
        <v/>
      </c>
      <c r="CR120" s="54" t="str">
        <f t="shared" si="230"/>
        <v/>
      </c>
    </row>
    <row r="121" spans="2:96" x14ac:dyDescent="0.25">
      <c r="BO121" s="52" t="str">
        <f t="shared" si="213"/>
        <v/>
      </c>
      <c r="BP121" s="53" t="str">
        <f t="shared" ref="BP121:CR121" si="231">IF($D25="", "", BP73-BP97)</f>
        <v/>
      </c>
      <c r="BQ121" s="53" t="str">
        <f t="shared" si="231"/>
        <v/>
      </c>
      <c r="BR121" s="53" t="str">
        <f t="shared" si="231"/>
        <v/>
      </c>
      <c r="BS121" s="53" t="str">
        <f t="shared" si="231"/>
        <v/>
      </c>
      <c r="BT121" s="53" t="str">
        <f t="shared" si="231"/>
        <v/>
      </c>
      <c r="BU121" s="53" t="str">
        <f t="shared" si="231"/>
        <v/>
      </c>
      <c r="BV121" s="53" t="str">
        <f t="shared" si="231"/>
        <v/>
      </c>
      <c r="BW121" s="53" t="str">
        <f t="shared" si="231"/>
        <v/>
      </c>
      <c r="BX121" s="53" t="str">
        <f t="shared" si="231"/>
        <v/>
      </c>
      <c r="BY121" s="53" t="str">
        <f t="shared" si="231"/>
        <v/>
      </c>
      <c r="BZ121" s="53" t="str">
        <f t="shared" si="231"/>
        <v/>
      </c>
      <c r="CA121" s="53" t="str">
        <f t="shared" si="231"/>
        <v/>
      </c>
      <c r="CB121" s="53" t="str">
        <f t="shared" si="231"/>
        <v/>
      </c>
      <c r="CC121" s="53" t="str">
        <f t="shared" si="231"/>
        <v/>
      </c>
      <c r="CD121" s="53" t="str">
        <f t="shared" si="231"/>
        <v/>
      </c>
      <c r="CE121" s="53" t="str">
        <f t="shared" si="231"/>
        <v/>
      </c>
      <c r="CF121" s="53" t="str">
        <f t="shared" si="231"/>
        <v/>
      </c>
      <c r="CG121" s="53" t="str">
        <f t="shared" si="231"/>
        <v/>
      </c>
      <c r="CH121" s="53" t="str">
        <f t="shared" si="231"/>
        <v/>
      </c>
      <c r="CI121" s="53" t="str">
        <f t="shared" si="231"/>
        <v/>
      </c>
      <c r="CJ121" s="53" t="str">
        <f t="shared" si="231"/>
        <v/>
      </c>
      <c r="CK121" s="53" t="str">
        <f t="shared" si="231"/>
        <v/>
      </c>
      <c r="CL121" s="53" t="str">
        <f t="shared" si="231"/>
        <v/>
      </c>
      <c r="CM121" s="53" t="str">
        <f t="shared" si="231"/>
        <v/>
      </c>
      <c r="CN121" s="53" t="str">
        <f t="shared" si="231"/>
        <v/>
      </c>
      <c r="CO121" s="53" t="str">
        <f t="shared" si="231"/>
        <v/>
      </c>
      <c r="CP121" s="53" t="str">
        <f t="shared" si="231"/>
        <v/>
      </c>
      <c r="CQ121" s="53" t="str">
        <f t="shared" si="231"/>
        <v/>
      </c>
      <c r="CR121" s="54" t="str">
        <f t="shared" si="231"/>
        <v/>
      </c>
    </row>
    <row r="122" spans="2:96" x14ac:dyDescent="0.25">
      <c r="BO122" s="52" t="str">
        <f t="shared" si="213"/>
        <v/>
      </c>
      <c r="BP122" s="53" t="str">
        <f t="shared" ref="BP122:CR122" si="232">IF($D26="", "", BP74-BP98)</f>
        <v/>
      </c>
      <c r="BQ122" s="53" t="str">
        <f t="shared" si="232"/>
        <v/>
      </c>
      <c r="BR122" s="53" t="str">
        <f t="shared" si="232"/>
        <v/>
      </c>
      <c r="BS122" s="53" t="str">
        <f t="shared" si="232"/>
        <v/>
      </c>
      <c r="BT122" s="53" t="str">
        <f t="shared" si="232"/>
        <v/>
      </c>
      <c r="BU122" s="53" t="str">
        <f t="shared" si="232"/>
        <v/>
      </c>
      <c r="BV122" s="53" t="str">
        <f t="shared" si="232"/>
        <v/>
      </c>
      <c r="BW122" s="53" t="str">
        <f t="shared" si="232"/>
        <v/>
      </c>
      <c r="BX122" s="53" t="str">
        <f t="shared" si="232"/>
        <v/>
      </c>
      <c r="BY122" s="53" t="str">
        <f t="shared" si="232"/>
        <v/>
      </c>
      <c r="BZ122" s="53" t="str">
        <f t="shared" si="232"/>
        <v/>
      </c>
      <c r="CA122" s="53" t="str">
        <f t="shared" si="232"/>
        <v/>
      </c>
      <c r="CB122" s="53" t="str">
        <f t="shared" si="232"/>
        <v/>
      </c>
      <c r="CC122" s="53" t="str">
        <f t="shared" si="232"/>
        <v/>
      </c>
      <c r="CD122" s="53" t="str">
        <f t="shared" si="232"/>
        <v/>
      </c>
      <c r="CE122" s="53" t="str">
        <f t="shared" si="232"/>
        <v/>
      </c>
      <c r="CF122" s="53" t="str">
        <f t="shared" si="232"/>
        <v/>
      </c>
      <c r="CG122" s="53" t="str">
        <f t="shared" si="232"/>
        <v/>
      </c>
      <c r="CH122" s="53" t="str">
        <f t="shared" si="232"/>
        <v/>
      </c>
      <c r="CI122" s="53" t="str">
        <f t="shared" si="232"/>
        <v/>
      </c>
      <c r="CJ122" s="53" t="str">
        <f t="shared" si="232"/>
        <v/>
      </c>
      <c r="CK122" s="53" t="str">
        <f t="shared" si="232"/>
        <v/>
      </c>
      <c r="CL122" s="53" t="str">
        <f t="shared" si="232"/>
        <v/>
      </c>
      <c r="CM122" s="53" t="str">
        <f t="shared" si="232"/>
        <v/>
      </c>
      <c r="CN122" s="53" t="str">
        <f t="shared" si="232"/>
        <v/>
      </c>
      <c r="CO122" s="53" t="str">
        <f t="shared" si="232"/>
        <v/>
      </c>
      <c r="CP122" s="53" t="str">
        <f t="shared" si="232"/>
        <v/>
      </c>
      <c r="CQ122" s="53" t="str">
        <f t="shared" si="232"/>
        <v/>
      </c>
      <c r="CR122" s="54" t="str">
        <f t="shared" si="232"/>
        <v/>
      </c>
    </row>
    <row r="123" spans="2:96" ht="15.75" thickBot="1" x14ac:dyDescent="0.3">
      <c r="BO123" s="55" t="str">
        <f t="shared" si="213"/>
        <v/>
      </c>
      <c r="BP123" s="56" t="str">
        <f t="shared" ref="BP123:CR123" si="233">IF($D27="", "", BP75-BP99)</f>
        <v/>
      </c>
      <c r="BQ123" s="56" t="str">
        <f t="shared" si="233"/>
        <v/>
      </c>
      <c r="BR123" s="56" t="str">
        <f t="shared" si="233"/>
        <v/>
      </c>
      <c r="BS123" s="56" t="str">
        <f t="shared" si="233"/>
        <v/>
      </c>
      <c r="BT123" s="56" t="str">
        <f t="shared" si="233"/>
        <v/>
      </c>
      <c r="BU123" s="56" t="str">
        <f t="shared" si="233"/>
        <v/>
      </c>
      <c r="BV123" s="56" t="str">
        <f t="shared" si="233"/>
        <v/>
      </c>
      <c r="BW123" s="56" t="str">
        <f t="shared" si="233"/>
        <v/>
      </c>
      <c r="BX123" s="56" t="str">
        <f t="shared" si="233"/>
        <v/>
      </c>
      <c r="BY123" s="56" t="str">
        <f t="shared" si="233"/>
        <v/>
      </c>
      <c r="BZ123" s="56" t="str">
        <f t="shared" si="233"/>
        <v/>
      </c>
      <c r="CA123" s="56" t="str">
        <f t="shared" si="233"/>
        <v/>
      </c>
      <c r="CB123" s="56" t="str">
        <f t="shared" si="233"/>
        <v/>
      </c>
      <c r="CC123" s="56" t="str">
        <f t="shared" si="233"/>
        <v/>
      </c>
      <c r="CD123" s="56" t="str">
        <f t="shared" si="233"/>
        <v/>
      </c>
      <c r="CE123" s="56" t="str">
        <f t="shared" si="233"/>
        <v/>
      </c>
      <c r="CF123" s="56" t="str">
        <f t="shared" si="233"/>
        <v/>
      </c>
      <c r="CG123" s="56" t="str">
        <f t="shared" si="233"/>
        <v/>
      </c>
      <c r="CH123" s="56" t="str">
        <f t="shared" si="233"/>
        <v/>
      </c>
      <c r="CI123" s="56" t="str">
        <f t="shared" si="233"/>
        <v/>
      </c>
      <c r="CJ123" s="56" t="str">
        <f t="shared" si="233"/>
        <v/>
      </c>
      <c r="CK123" s="56" t="str">
        <f t="shared" si="233"/>
        <v/>
      </c>
      <c r="CL123" s="56" t="str">
        <f t="shared" si="233"/>
        <v/>
      </c>
      <c r="CM123" s="56" t="str">
        <f t="shared" si="233"/>
        <v/>
      </c>
      <c r="CN123" s="56" t="str">
        <f t="shared" si="233"/>
        <v/>
      </c>
      <c r="CO123" s="56" t="str">
        <f t="shared" si="233"/>
        <v/>
      </c>
      <c r="CP123" s="56" t="str">
        <f t="shared" si="233"/>
        <v/>
      </c>
      <c r="CQ123" s="56" t="str">
        <f t="shared" si="233"/>
        <v/>
      </c>
      <c r="CR123" s="57" t="str">
        <f t="shared" si="233"/>
        <v/>
      </c>
    </row>
    <row r="124" spans="2:96" ht="15.75" thickBot="1" x14ac:dyDescent="0.3">
      <c r="BO124" s="7"/>
      <c r="BP124" s="7"/>
      <c r="BQ124" s="7"/>
      <c r="BR124" s="7"/>
      <c r="BS124" s="7"/>
      <c r="BT124" s="7"/>
      <c r="BU124" s="7"/>
      <c r="BV124" s="7"/>
      <c r="BW124" s="7"/>
      <c r="BX124" s="7"/>
      <c r="BZ124" s="7"/>
      <c r="CA124" s="7"/>
      <c r="CB124" s="7"/>
      <c r="CC124" s="7"/>
      <c r="CD124" s="7"/>
    </row>
    <row r="125" spans="2:96" ht="15.75" thickBot="1" x14ac:dyDescent="0.3">
      <c r="BO125" s="293" t="s">
        <v>86</v>
      </c>
      <c r="BP125" s="294"/>
      <c r="BQ125" s="294"/>
      <c r="BR125" s="294"/>
      <c r="BS125" s="294"/>
      <c r="BT125" s="294"/>
      <c r="BU125" s="294"/>
      <c r="BV125" s="294"/>
      <c r="BW125" s="294"/>
      <c r="BX125" s="294"/>
      <c r="BY125" s="294"/>
      <c r="BZ125" s="294"/>
      <c r="CA125" s="294"/>
      <c r="CB125" s="294"/>
      <c r="CC125" s="294"/>
      <c r="CD125" s="294"/>
      <c r="CE125" s="294"/>
      <c r="CF125" s="294"/>
      <c r="CG125" s="294"/>
      <c r="CH125" s="294"/>
      <c r="CI125" s="294"/>
      <c r="CJ125" s="294"/>
      <c r="CK125" s="294"/>
      <c r="CL125" s="294"/>
      <c r="CM125" s="294"/>
      <c r="CN125" s="294"/>
      <c r="CO125" s="294"/>
      <c r="CP125" s="294"/>
      <c r="CQ125" s="294"/>
      <c r="CR125" s="295"/>
    </row>
    <row r="126" spans="2:96" ht="15.75" thickBot="1" x14ac:dyDescent="0.3">
      <c r="BO126" s="9">
        <v>1</v>
      </c>
      <c r="BP126" s="51">
        <v>2</v>
      </c>
      <c r="BQ126" s="51">
        <v>3</v>
      </c>
      <c r="BR126" s="51">
        <v>4</v>
      </c>
      <c r="BS126" s="51">
        <v>5</v>
      </c>
      <c r="BT126" s="51">
        <v>6</v>
      </c>
      <c r="BU126" s="51">
        <v>7</v>
      </c>
      <c r="BV126" s="51">
        <v>8</v>
      </c>
      <c r="BW126" s="51">
        <v>9</v>
      </c>
      <c r="BX126" s="51">
        <v>10</v>
      </c>
      <c r="BY126" s="51">
        <v>11</v>
      </c>
      <c r="BZ126" s="51">
        <v>12</v>
      </c>
      <c r="CA126" s="51">
        <v>13</v>
      </c>
      <c r="CB126" s="51">
        <v>14</v>
      </c>
      <c r="CC126" s="51">
        <v>15</v>
      </c>
      <c r="CD126" s="51">
        <v>16</v>
      </c>
      <c r="CE126" s="51">
        <v>17</v>
      </c>
      <c r="CF126" s="51">
        <v>18</v>
      </c>
      <c r="CG126" s="51">
        <v>19</v>
      </c>
      <c r="CH126" s="51">
        <v>20</v>
      </c>
      <c r="CI126" s="51">
        <v>21</v>
      </c>
      <c r="CJ126" s="51">
        <v>22</v>
      </c>
      <c r="CK126" s="51">
        <v>23</v>
      </c>
      <c r="CL126" s="51">
        <v>24</v>
      </c>
      <c r="CM126" s="51">
        <v>25</v>
      </c>
      <c r="CN126" s="51">
        <v>26</v>
      </c>
      <c r="CO126" s="51">
        <v>27</v>
      </c>
      <c r="CP126" s="51">
        <v>28</v>
      </c>
      <c r="CQ126" s="51">
        <v>29</v>
      </c>
      <c r="CR126" s="11">
        <v>30</v>
      </c>
    </row>
    <row r="127" spans="2:96" x14ac:dyDescent="0.25">
      <c r="BO127" s="58">
        <f>IF($D7="", "", BO55-BO$4)</f>
        <v>-411.49872862239135</v>
      </c>
      <c r="BP127" s="59">
        <f t="shared" ref="BP127:CR127" si="234">IF($D7="", "", BP55-BP$4)</f>
        <v>-811.0159809050383</v>
      </c>
      <c r="BQ127" s="59">
        <f t="shared" si="234"/>
        <v>-1197.3550507244654</v>
      </c>
      <c r="BR127" s="59">
        <f t="shared" si="234"/>
        <v>-1569.254528765101</v>
      </c>
      <c r="BS127" s="59">
        <f t="shared" si="234"/>
        <v>-1925.3853710680851</v>
      </c>
      <c r="BT127" s="59">
        <f t="shared" si="234"/>
        <v>-2264.3478455964359</v>
      </c>
      <c r="BU127" s="59">
        <f t="shared" si="234"/>
        <v>-2584.6683519872313</v>
      </c>
      <c r="BV127" s="59">
        <f t="shared" si="234"/>
        <v>-2884.7961094772036</v>
      </c>
      <c r="BW127" s="59">
        <f t="shared" si="234"/>
        <v>-3163.0997077948123</v>
      </c>
      <c r="BX127" s="59">
        <f t="shared" si="234"/>
        <v>-3417.8635156144737</v>
      </c>
      <c r="BY127" s="59">
        <f t="shared" si="234"/>
        <v>-3647.2839409598964</v>
      </c>
      <c r="BZ127" s="59">
        <f t="shared" si="234"/>
        <v>-3849.4655377311283</v>
      </c>
      <c r="CA127" s="59">
        <f t="shared" si="234"/>
        <v>-4022.4169523063174</v>
      </c>
      <c r="CB127" s="59">
        <f t="shared" si="234"/>
        <v>-4164.046703938453</v>
      </c>
      <c r="CC127" s="59">
        <f t="shared" si="234"/>
        <v>-4272.1587924299529</v>
      </c>
      <c r="CD127" s="59">
        <f t="shared" si="234"/>
        <v>-4344.4481263161579</v>
      </c>
      <c r="CE127" s="59">
        <f t="shared" si="234"/>
        <v>-4378.4957645358809</v>
      </c>
      <c r="CF127" s="59">
        <f t="shared" si="234"/>
        <v>-4371.7639642959402</v>
      </c>
      <c r="CG127" s="59">
        <f t="shared" si="234"/>
        <v>-4321.5910275620699</v>
      </c>
      <c r="CH127" s="59">
        <f t="shared" si="234"/>
        <v>-4225.1859383219271</v>
      </c>
      <c r="CI127" s="59">
        <f t="shared" si="234"/>
        <v>-4079.6227824639354</v>
      </c>
      <c r="CJ127" s="59">
        <f t="shared" si="234"/>
        <v>-3881.8349418125581</v>
      </c>
      <c r="CK127" s="59">
        <f t="shared" si="234"/>
        <v>-3628.6090535343392</v>
      </c>
      <c r="CL127" s="59">
        <f t="shared" si="234"/>
        <v>-3316.5787258007331</v>
      </c>
      <c r="CM127" s="59">
        <f t="shared" si="234"/>
        <v>-2942.2180002472596</v>
      </c>
      <c r="CN127" s="59">
        <f t="shared" si="234"/>
        <v>-2501.8345514102257</v>
      </c>
      <c r="CO127" s="59">
        <f t="shared" si="234"/>
        <v>-1991.5626129526645</v>
      </c>
      <c r="CP127" s="59">
        <f t="shared" si="234"/>
        <v>-1407.3556201069732</v>
      </c>
      <c r="CQ127" s="59">
        <f t="shared" si="234"/>
        <v>-744.97855736064957</v>
      </c>
      <c r="CR127" s="60">
        <f t="shared" si="234"/>
        <v>5.8207660913467407E-11</v>
      </c>
    </row>
    <row r="128" spans="2:96" x14ac:dyDescent="0.25">
      <c r="BO128" s="52">
        <f t="shared" ref="BO128:BO147" si="235">IF($D8="", "", BO56-BO$4)</f>
        <v>-286.00547581136925</v>
      </c>
      <c r="BP128" s="53">
        <f t="shared" ref="BP128:CR128" si="236">IF($D8="", "", BP56-BP$4)</f>
        <v>-563.46705938788364</v>
      </c>
      <c r="BQ128" s="53">
        <f t="shared" si="236"/>
        <v>-831.56117657525465</v>
      </c>
      <c r="BR128" s="53">
        <f t="shared" si="236"/>
        <v>-1089.4207619003719</v>
      </c>
      <c r="BS128" s="53">
        <f t="shared" si="236"/>
        <v>-1336.1333320295089</v>
      </c>
      <c r="BT128" s="53">
        <f t="shared" si="236"/>
        <v>-1570.7389808534645</v>
      </c>
      <c r="BU128" s="53">
        <f t="shared" si="236"/>
        <v>-1792.2282931673981</v>
      </c>
      <c r="BV128" s="53">
        <f t="shared" si="236"/>
        <v>-1999.5401738006622</v>
      </c>
      <c r="BW128" s="53">
        <f t="shared" si="236"/>
        <v>-2191.5595889325778</v>
      </c>
      <c r="BX128" s="53">
        <f t="shared" si="236"/>
        <v>-2367.1152162099606</v>
      </c>
      <c r="BY128" s="53">
        <f t="shared" si="236"/>
        <v>-2524.9770001548168</v>
      </c>
      <c r="BZ128" s="53">
        <f t="shared" si="236"/>
        <v>-2663.8536092198046</v>
      </c>
      <c r="CA128" s="53">
        <f t="shared" si="236"/>
        <v>-2782.3897907135834</v>
      </c>
      <c r="CB128" s="53">
        <f t="shared" si="236"/>
        <v>-2879.1636196771287</v>
      </c>
      <c r="CC128" s="53">
        <f t="shared" si="236"/>
        <v>-2952.6836376463762</v>
      </c>
      <c r="CD128" s="53">
        <f t="shared" si="236"/>
        <v>-3001.3858770854422</v>
      </c>
      <c r="CE128" s="53">
        <f t="shared" si="236"/>
        <v>-3023.6307671182149</v>
      </c>
      <c r="CF128" s="53">
        <f t="shared" si="236"/>
        <v>-3017.6999160230043</v>
      </c>
      <c r="CG128" s="53">
        <f t="shared" si="236"/>
        <v>-2981.7927657882101</v>
      </c>
      <c r="CH128" s="53">
        <f t="shared" si="236"/>
        <v>-2914.023113850184</v>
      </c>
      <c r="CI128" s="53">
        <f t="shared" si="236"/>
        <v>-2812.4154969570809</v>
      </c>
      <c r="CJ128" s="53">
        <f t="shared" si="236"/>
        <v>-2674.9014319116832</v>
      </c>
      <c r="CK128" s="53">
        <f t="shared" si="236"/>
        <v>-2499.3155077544507</v>
      </c>
      <c r="CL128" s="53">
        <f t="shared" si="236"/>
        <v>-2283.3913237475208</v>
      </c>
      <c r="CM128" s="53">
        <f t="shared" si="236"/>
        <v>-2024.7572673087707</v>
      </c>
      <c r="CN128" s="53">
        <f t="shared" si="236"/>
        <v>-1720.932125833584</v>
      </c>
      <c r="CO128" s="53">
        <f t="shared" si="236"/>
        <v>-1369.3205261133844</v>
      </c>
      <c r="CP128" s="53">
        <f t="shared" si="236"/>
        <v>-967.20819483319065</v>
      </c>
      <c r="CQ128" s="53">
        <f t="shared" si="236"/>
        <v>-511.7570333868498</v>
      </c>
      <c r="CR128" s="54">
        <f t="shared" si="236"/>
        <v>0</v>
      </c>
    </row>
    <row r="129" spans="34:96" x14ac:dyDescent="0.25">
      <c r="BO129" s="52">
        <f t="shared" si="235"/>
        <v>-158.50239308085293</v>
      </c>
      <c r="BP129" s="53">
        <f t="shared" ref="BP129:CR129" si="237">IF($D9="", "", BP57-BP$4)</f>
        <v>-312.14913210779196</v>
      </c>
      <c r="BQ129" s="53">
        <f t="shared" si="237"/>
        <v>-460.48857594351284</v>
      </c>
      <c r="BR129" s="53">
        <f t="shared" si="237"/>
        <v>-603.04579537751852</v>
      </c>
      <c r="BS129" s="53">
        <f t="shared" si="237"/>
        <v>-739.32156457065139</v>
      </c>
      <c r="BT129" s="53">
        <f t="shared" si="237"/>
        <v>-868.79131238261471</v>
      </c>
      <c r="BU129" s="53">
        <f t="shared" si="237"/>
        <v>-990.90403206521296</v>
      </c>
      <c r="BV129" s="53">
        <f t="shared" si="237"/>
        <v>-1105.0811477494135</v>
      </c>
      <c r="BW129" s="53">
        <f t="shared" si="237"/>
        <v>-1210.7153360952798</v>
      </c>
      <c r="BX129" s="53">
        <f t="shared" si="237"/>
        <v>-1307.1693014154444</v>
      </c>
      <c r="BY129" s="53">
        <f t="shared" si="237"/>
        <v>-1393.7745025210024</v>
      </c>
      <c r="BZ129" s="53">
        <f t="shared" si="237"/>
        <v>-1469.8298294745036</v>
      </c>
      <c r="CA129" s="53">
        <f t="shared" si="237"/>
        <v>-1534.6002283685666</v>
      </c>
      <c r="CB129" s="53">
        <f t="shared" si="237"/>
        <v>-1587.3152721811202</v>
      </c>
      <c r="CC129" s="53">
        <f t="shared" si="237"/>
        <v>-1627.1676756856032</v>
      </c>
      <c r="CD129" s="53">
        <f t="shared" si="237"/>
        <v>-1653.3117523229739</v>
      </c>
      <c r="CE129" s="53">
        <f t="shared" si="237"/>
        <v>-1664.8618108649971</v>
      </c>
      <c r="CF129" s="53">
        <f t="shared" si="237"/>
        <v>-1660.8904896197491</v>
      </c>
      <c r="CG129" s="53">
        <f t="shared" si="237"/>
        <v>-1640.4270258489123</v>
      </c>
      <c r="CH129" s="53">
        <f t="shared" si="237"/>
        <v>-1602.4554579835385</v>
      </c>
      <c r="CI129" s="53">
        <f t="shared" si="237"/>
        <v>-1545.9127581331413</v>
      </c>
      <c r="CJ129" s="53">
        <f t="shared" si="237"/>
        <v>-1469.6868922975264</v>
      </c>
      <c r="CK129" s="53">
        <f t="shared" si="237"/>
        <v>-1372.6148055948433</v>
      </c>
      <c r="CL129" s="53">
        <f t="shared" si="237"/>
        <v>-1253.4803297201288</v>
      </c>
      <c r="CM129" s="53">
        <f t="shared" si="237"/>
        <v>-1111.0120097536128</v>
      </c>
      <c r="CN129" s="53">
        <f t="shared" si="237"/>
        <v>-943.88084732764401</v>
      </c>
      <c r="CO129" s="53">
        <f t="shared" si="237"/>
        <v>-750.69795705692377</v>
      </c>
      <c r="CP129" s="53">
        <f t="shared" si="237"/>
        <v>-530.01213302684482</v>
      </c>
      <c r="CQ129" s="53">
        <f t="shared" si="237"/>
        <v>-280.30732201429782</v>
      </c>
      <c r="CR129" s="54">
        <f t="shared" si="237"/>
        <v>0</v>
      </c>
    </row>
    <row r="130" spans="34:96" x14ac:dyDescent="0.25">
      <c r="AH130" s="41"/>
      <c r="BO130" s="52">
        <f t="shared" si="235"/>
        <v>-28.977524498768616</v>
      </c>
      <c r="BP130" s="53">
        <f t="shared" ref="BP130:CR130" si="238">IF($D10="", "", BP58-BP$4)</f>
        <v>-57.045130263781175</v>
      </c>
      <c r="BQ130" s="53">
        <f t="shared" si="238"/>
        <v>-84.121167149220128</v>
      </c>
      <c r="BR130" s="53">
        <f t="shared" si="238"/>
        <v>-110.11987523321295</v>
      </c>
      <c r="BS130" s="53">
        <f t="shared" si="238"/>
        <v>-134.95121081260731</v>
      </c>
      <c r="BT130" s="53">
        <f t="shared" si="238"/>
        <v>-158.52066562819527</v>
      </c>
      <c r="BU130" s="53">
        <f t="shared" si="238"/>
        <v>-180.72907907055924</v>
      </c>
      <c r="BV130" s="53">
        <f t="shared" si="238"/>
        <v>-201.47244310766109</v>
      </c>
      <c r="BW130" s="53">
        <f t="shared" si="238"/>
        <v>-220.64169966426562</v>
      </c>
      <c r="BX130" s="53">
        <f t="shared" si="238"/>
        <v>-238.1225301764789</v>
      </c>
      <c r="BY130" s="53">
        <f t="shared" si="238"/>
        <v>-253.79513703222619</v>
      </c>
      <c r="BZ130" s="53">
        <f t="shared" si="238"/>
        <v>-267.53401659976225</v>
      </c>
      <c r="CA130" s="53">
        <f t="shared" si="238"/>
        <v>-279.20772353516077</v>
      </c>
      <c r="CB130" s="53">
        <f t="shared" si="238"/>
        <v>-288.67862604837865</v>
      </c>
      <c r="CC130" s="53">
        <f t="shared" si="238"/>
        <v>-295.80265179724665</v>
      </c>
      <c r="CD130" s="53">
        <f t="shared" si="238"/>
        <v>-300.42902406526264</v>
      </c>
      <c r="CE130" s="53">
        <f t="shared" si="238"/>
        <v>-302.39998786849901</v>
      </c>
      <c r="CF130" s="53">
        <f t="shared" si="238"/>
        <v>-301.55052562372293</v>
      </c>
      <c r="CG130" s="53">
        <f t="shared" si="238"/>
        <v>-297.70806199530489</v>
      </c>
      <c r="CH130" s="53">
        <f t="shared" si="238"/>
        <v>-290.69215752911987</v>
      </c>
      <c r="CI130" s="53">
        <f t="shared" si="238"/>
        <v>-280.31419066150556</v>
      </c>
      <c r="CJ130" s="53">
        <f t="shared" si="238"/>
        <v>-266.37702768325107</v>
      </c>
      <c r="CK130" s="53">
        <f t="shared" si="238"/>
        <v>-248.67468021891546</v>
      </c>
      <c r="CL130" s="53">
        <f t="shared" si="238"/>
        <v>-226.9919497683295</v>
      </c>
      <c r="CM130" s="53">
        <f t="shared" si="238"/>
        <v>-201.10405884223292</v>
      </c>
      <c r="CN130" s="53">
        <f t="shared" si="238"/>
        <v>-170.77626820409205</v>
      </c>
      <c r="CO130" s="53">
        <f t="shared" si="238"/>
        <v>-135.76347971544601</v>
      </c>
      <c r="CP130" s="53">
        <f t="shared" si="238"/>
        <v>-95.809824265597854</v>
      </c>
      <c r="CQ130" s="53">
        <f t="shared" si="238"/>
        <v>-50.648234244261403</v>
      </c>
      <c r="CR130" s="54">
        <f t="shared" si="238"/>
        <v>0</v>
      </c>
    </row>
    <row r="131" spans="34:96" x14ac:dyDescent="0.25">
      <c r="BO131" s="52">
        <f t="shared" si="235"/>
        <v>102.58058706304291</v>
      </c>
      <c r="BP131" s="53">
        <f t="shared" ref="BP131:CR131" si="239">IF($D11="", "", BP59-BP$4)</f>
        <v>201.86095834802836</v>
      </c>
      <c r="BQ131" s="53">
        <f t="shared" si="239"/>
        <v>297.55548935005208</v>
      </c>
      <c r="BR131" s="53">
        <f t="shared" si="239"/>
        <v>389.36452541896142</v>
      </c>
      <c r="BS131" s="53">
        <f t="shared" si="239"/>
        <v>476.97380100481678</v>
      </c>
      <c r="BT131" s="53">
        <f t="shared" si="239"/>
        <v>560.05383680015802</v>
      </c>
      <c r="BU131" s="53">
        <f t="shared" si="239"/>
        <v>638.25931398177636</v>
      </c>
      <c r="BV131" s="53">
        <f t="shared" si="239"/>
        <v>711.22842472087359</v>
      </c>
      <c r="BW131" s="53">
        <f t="shared" si="239"/>
        <v>778.58219810720766</v>
      </c>
      <c r="BX131" s="53">
        <f t="shared" si="239"/>
        <v>839.9238005981897</v>
      </c>
      <c r="BY131" s="53">
        <f t="shared" si="239"/>
        <v>894.83781007642392</v>
      </c>
      <c r="BZ131" s="53">
        <f t="shared" si="239"/>
        <v>942.88946256515919</v>
      </c>
      <c r="CA131" s="53">
        <f t="shared" si="239"/>
        <v>983.62387061756453</v>
      </c>
      <c r="CB131" s="53">
        <f t="shared" si="239"/>
        <v>1016.5652123643376</v>
      </c>
      <c r="CC131" s="53">
        <f t="shared" si="239"/>
        <v>1041.2158901646326</v>
      </c>
      <c r="CD131" s="53">
        <f t="shared" si="239"/>
        <v>1057.0556577727839</v>
      </c>
      <c r="CE131" s="53">
        <f t="shared" si="239"/>
        <v>1063.540714891773</v>
      </c>
      <c r="CF131" s="53">
        <f t="shared" si="239"/>
        <v>1060.1027679479448</v>
      </c>
      <c r="CG131" s="53">
        <f t="shared" si="239"/>
        <v>1046.1480558795738</v>
      </c>
      <c r="CH131" s="53">
        <f t="shared" si="239"/>
        <v>1021.0563396902289</v>
      </c>
      <c r="CI131" s="53">
        <f t="shared" si="239"/>
        <v>984.17985447435058</v>
      </c>
      <c r="CJ131" s="53">
        <f t="shared" si="239"/>
        <v>934.84222257958027</v>
      </c>
      <c r="CK131" s="53">
        <f t="shared" si="239"/>
        <v>872.33732651965693</v>
      </c>
      <c r="CL131" s="53">
        <f t="shared" si="239"/>
        <v>795.92814021010417</v>
      </c>
      <c r="CM131" s="53">
        <f t="shared" si="239"/>
        <v>704.84551704279147</v>
      </c>
      <c r="CN131" s="53">
        <f t="shared" si="239"/>
        <v>598.28693326935172</v>
      </c>
      <c r="CO131" s="53">
        <f t="shared" si="239"/>
        <v>475.41518510889728</v>
      </c>
      <c r="CP131" s="53">
        <f t="shared" si="239"/>
        <v>335.35703794029541</v>
      </c>
      <c r="CQ131" s="53">
        <f t="shared" si="239"/>
        <v>177.20182588050375</v>
      </c>
      <c r="CR131" s="54">
        <f t="shared" si="239"/>
        <v>-5.8207660913467407E-11</v>
      </c>
    </row>
    <row r="132" spans="34:96" x14ac:dyDescent="0.25">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O132" s="52">
        <f t="shared" si="235"/>
        <v>236.18288764328463</v>
      </c>
      <c r="BP132" s="53">
        <f t="shared" ref="BP132:CR132" si="240">IF($D12="", "", BP60-BP$4)</f>
        <v>464.58406776544871</v>
      </c>
      <c r="BQ132" s="53">
        <f t="shared" si="240"/>
        <v>684.55416347424034</v>
      </c>
      <c r="BR132" s="53">
        <f t="shared" si="240"/>
        <v>895.41267654200783</v>
      </c>
      <c r="BS132" s="53">
        <f t="shared" si="240"/>
        <v>1096.4467278884258</v>
      </c>
      <c r="BT132" s="53">
        <f t="shared" si="240"/>
        <v>1286.9097511493892</v>
      </c>
      <c r="BU132" s="53">
        <f t="shared" si="240"/>
        <v>1466.0201376714685</v>
      </c>
      <c r="BV132" s="53">
        <f t="shared" si="240"/>
        <v>1632.9598312096787</v>
      </c>
      <c r="BW132" s="53">
        <f t="shared" si="240"/>
        <v>1786.8728705506655</v>
      </c>
      <c r="BX132" s="53">
        <f t="shared" si="240"/>
        <v>1926.8638782204944</v>
      </c>
      <c r="BY132" s="53">
        <f t="shared" si="240"/>
        <v>2051.9964933743759</v>
      </c>
      <c r="BZ132" s="53">
        <f t="shared" si="240"/>
        <v>2161.2917469003878</v>
      </c>
      <c r="CA132" s="53">
        <f t="shared" si="240"/>
        <v>2253.726376700477</v>
      </c>
      <c r="CB132" s="53">
        <f t="shared" si="240"/>
        <v>2328.2310810454946</v>
      </c>
      <c r="CC132" s="53">
        <f t="shared" si="240"/>
        <v>2383.6887078259606</v>
      </c>
      <c r="CD132" s="53">
        <f t="shared" si="240"/>
        <v>2418.9323774482764</v>
      </c>
      <c r="CE132" s="53">
        <f t="shared" si="240"/>
        <v>2432.7435370482563</v>
      </c>
      <c r="CF132" s="53">
        <f t="shared" si="240"/>
        <v>2423.8499436145939</v>
      </c>
      <c r="CG132" s="53">
        <f t="shared" si="240"/>
        <v>2390.9235735346738</v>
      </c>
      <c r="CH132" s="53">
        <f t="shared" si="240"/>
        <v>2332.5784559861058</v>
      </c>
      <c r="CI132" s="53">
        <f t="shared" si="240"/>
        <v>2247.368427515903</v>
      </c>
      <c r="CJ132" s="53">
        <f t="shared" si="240"/>
        <v>2133.7848050542525</v>
      </c>
      <c r="CK132" s="53">
        <f t="shared" si="240"/>
        <v>1990.2539745173417</v>
      </c>
      <c r="CL132" s="53">
        <f t="shared" si="240"/>
        <v>1815.1348920594901</v>
      </c>
      <c r="CM132" s="53">
        <f t="shared" si="240"/>
        <v>1606.7164949308499</v>
      </c>
      <c r="CN132" s="53">
        <f t="shared" si="240"/>
        <v>1363.2150187989464</v>
      </c>
      <c r="CO132" s="53">
        <f t="shared" si="240"/>
        <v>1082.7712182825198</v>
      </c>
      <c r="CP132" s="53">
        <f t="shared" si="240"/>
        <v>763.44748733547749</v>
      </c>
      <c r="CQ132" s="53">
        <f t="shared" si="240"/>
        <v>403.22487600939348</v>
      </c>
      <c r="CR132" s="54">
        <f t="shared" si="240"/>
        <v>0</v>
      </c>
    </row>
    <row r="133" spans="34:96" x14ac:dyDescent="0.25">
      <c r="AH133" s="41"/>
      <c r="BO133" s="52">
        <f t="shared" si="235"/>
        <v>371.83980027277721</v>
      </c>
      <c r="BP133" s="53">
        <f t="shared" ref="BP133:CR133" si="241">IF($D13="", "", BP61-BP$4)</f>
        <v>731.13803311844822</v>
      </c>
      <c r="BQ133" s="53">
        <f t="shared" si="241"/>
        <v>1076.8859293948626</v>
      </c>
      <c r="BR133" s="53">
        <f t="shared" si="241"/>
        <v>1408.0275632651756</v>
      </c>
      <c r="BS133" s="53">
        <f t="shared" si="241"/>
        <v>1723.4579859928344</v>
      </c>
      <c r="BT133" s="53">
        <f t="shared" si="241"/>
        <v>2022.0212916739692</v>
      </c>
      <c r="BU133" s="53">
        <f t="shared" si="241"/>
        <v>2302.5086125430244</v>
      </c>
      <c r="BV133" s="53">
        <f t="shared" si="241"/>
        <v>2563.6560414053965</v>
      </c>
      <c r="BW133" s="53">
        <f t="shared" si="241"/>
        <v>2804.1424786713906</v>
      </c>
      <c r="BX133" s="53">
        <f t="shared" si="241"/>
        <v>3022.5874013787834</v>
      </c>
      <c r="BY133" s="53">
        <f t="shared" si="241"/>
        <v>3217.5485515051114</v>
      </c>
      <c r="BZ133" s="53">
        <f t="shared" si="241"/>
        <v>3387.5195407783031</v>
      </c>
      <c r="CA133" s="53">
        <f t="shared" si="241"/>
        <v>3530.9273691025155</v>
      </c>
      <c r="CB133" s="53">
        <f t="shared" si="241"/>
        <v>3646.129853619088</v>
      </c>
      <c r="CC133" s="53">
        <f t="shared" si="241"/>
        <v>3731.412965320691</v>
      </c>
      <c r="CD133" s="53">
        <f t="shared" si="241"/>
        <v>3784.9880700367503</v>
      </c>
      <c r="CE133" s="53">
        <f t="shared" si="241"/>
        <v>3804.9890704992577</v>
      </c>
      <c r="CF133" s="53">
        <f t="shared" si="241"/>
        <v>3789.469446089206</v>
      </c>
      <c r="CG133" s="53">
        <f t="shared" si="241"/>
        <v>3736.3991867502045</v>
      </c>
      <c r="CH133" s="53">
        <f t="shared" si="241"/>
        <v>3643.6616174379014</v>
      </c>
      <c r="CI133" s="53">
        <f t="shared" si="241"/>
        <v>3509.0501093537023</v>
      </c>
      <c r="CJ133" s="53">
        <f t="shared" si="241"/>
        <v>3330.2646740858909</v>
      </c>
      <c r="CK133" s="53">
        <f t="shared" si="241"/>
        <v>3104.9084366504685</v>
      </c>
      <c r="CL133" s="53">
        <f t="shared" si="241"/>
        <v>2830.4839832939906</v>
      </c>
      <c r="CM133" s="53">
        <f t="shared" si="241"/>
        <v>2504.3895797782461</v>
      </c>
      <c r="CN133" s="53">
        <f t="shared" si="241"/>
        <v>2123.9152557298075</v>
      </c>
      <c r="CO133" s="53">
        <f t="shared" si="241"/>
        <v>1686.2387504858198</v>
      </c>
      <c r="CP133" s="53">
        <f t="shared" si="241"/>
        <v>1188.4213157179765</v>
      </c>
      <c r="CQ133" s="53">
        <f t="shared" si="241"/>
        <v>627.40336995967664</v>
      </c>
      <c r="CR133" s="54">
        <f t="shared" si="241"/>
        <v>-5.8207660913467407E-11</v>
      </c>
    </row>
    <row r="134" spans="34:96" x14ac:dyDescent="0.25">
      <c r="BO134" s="52">
        <f t="shared" si="235"/>
        <v>509.56121344468556</v>
      </c>
      <c r="BP134" s="53">
        <f t="shared" ref="BP134:CR134" si="242">IF($D14="", "", BP62-BP$4)</f>
        <v>1001.535570754786</v>
      </c>
      <c r="BQ134" s="53">
        <f t="shared" si="242"/>
        <v>1474.560140822141</v>
      </c>
      <c r="BR134" s="53">
        <f t="shared" si="242"/>
        <v>1927.2098599753226</v>
      </c>
      <c r="BS134" s="53">
        <f t="shared" si="242"/>
        <v>2357.9951271265745</v>
      </c>
      <c r="BT134" s="53">
        <f t="shared" si="242"/>
        <v>2765.3593129859946</v>
      </c>
      <c r="BU134" s="53">
        <f t="shared" si="242"/>
        <v>3147.6761804133421</v>
      </c>
      <c r="BV134" s="53">
        <f t="shared" si="242"/>
        <v>3503.2472128791851</v>
      </c>
      <c r="BW134" s="53">
        <f t="shared" si="242"/>
        <v>3830.2988479102496</v>
      </c>
      <c r="BX134" s="53">
        <f t="shared" si="242"/>
        <v>4126.979612287425</v>
      </c>
      <c r="BY134" s="53">
        <f t="shared" si="242"/>
        <v>4391.3571556607203</v>
      </c>
      <c r="BZ134" s="53">
        <f t="shared" si="242"/>
        <v>4621.4151791334152</v>
      </c>
      <c r="CA134" s="53">
        <f t="shared" si="242"/>
        <v>4815.0502552558319</v>
      </c>
      <c r="CB134" s="53">
        <f t="shared" si="242"/>
        <v>4970.0685357500333</v>
      </c>
      <c r="CC134" s="53">
        <f t="shared" si="242"/>
        <v>5084.1823431678931</v>
      </c>
      <c r="CD134" s="53">
        <f t="shared" si="242"/>
        <v>5155.006642557244</v>
      </c>
      <c r="CE134" s="53">
        <f t="shared" si="242"/>
        <v>5180.055389084504</v>
      </c>
      <c r="CF134" s="53">
        <f t="shared" si="242"/>
        <v>5156.7377474271925</v>
      </c>
      <c r="CG134" s="53">
        <f t="shared" si="242"/>
        <v>5082.3541786133428</v>
      </c>
      <c r="CH134" s="53">
        <f t="shared" si="242"/>
        <v>4954.0923898416222</v>
      </c>
      <c r="CI134" s="53">
        <f t="shared" si="242"/>
        <v>4769.0231426714163</v>
      </c>
      <c r="CJ134" s="53">
        <f t="shared" si="242"/>
        <v>4524.0959148186375</v>
      </c>
      <c r="CK134" s="53">
        <f t="shared" si="242"/>
        <v>4216.1344106400502</v>
      </c>
      <c r="CL134" s="53">
        <f t="shared" si="242"/>
        <v>3841.8319152235053</v>
      </c>
      <c r="CM134" s="53">
        <f t="shared" si="242"/>
        <v>3397.746486840304</v>
      </c>
      <c r="CN134" s="53">
        <f t="shared" si="242"/>
        <v>2880.2959823392448</v>
      </c>
      <c r="CO134" s="53">
        <f t="shared" si="242"/>
        <v>2285.7529098902596</v>
      </c>
      <c r="CP134" s="53">
        <f t="shared" si="242"/>
        <v>1610.2391032968299</v>
      </c>
      <c r="CQ134" s="53">
        <f t="shared" si="242"/>
        <v>849.7202119124122</v>
      </c>
      <c r="CR134" s="54">
        <f t="shared" si="242"/>
        <v>0</v>
      </c>
    </row>
    <row r="135" spans="34:96" x14ac:dyDescent="0.25">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O135" s="52">
        <f t="shared" si="235"/>
        <v>649.35646999505116</v>
      </c>
      <c r="BP135" s="53">
        <f t="shared" ref="BP135:CR135" si="243">IF($D15="", "", BP63-BP$4)</f>
        <v>1275.7882592725218</v>
      </c>
      <c r="BQ135" s="53">
        <f t="shared" si="243"/>
        <v>1877.5844077587244</v>
      </c>
      <c r="BR135" s="53">
        <f t="shared" si="243"/>
        <v>2452.9579064725549</v>
      </c>
      <c r="BS135" s="53">
        <f t="shared" si="243"/>
        <v>3000.0428179313894</v>
      </c>
      <c r="BT135" s="53">
        <f t="shared" si="243"/>
        <v>3516.8912956704153</v>
      </c>
      <c r="BU135" s="53">
        <f t="shared" si="243"/>
        <v>4001.4704994957137</v>
      </c>
      <c r="BV135" s="53">
        <f t="shared" si="243"/>
        <v>4451.6594029819535</v>
      </c>
      <c r="BW135" s="53">
        <f t="shared" si="243"/>
        <v>4865.2454896128911</v>
      </c>
      <c r="BX135" s="53">
        <f t="shared" si="243"/>
        <v>5239.9213338448899</v>
      </c>
      <c r="BY135" s="53">
        <f t="shared" si="243"/>
        <v>5573.281063253613</v>
      </c>
      <c r="BZ135" s="53">
        <f t="shared" si="243"/>
        <v>5862.8166977982619</v>
      </c>
      <c r="CA135" s="53">
        <f t="shared" si="243"/>
        <v>6105.9143621112453</v>
      </c>
      <c r="CB135" s="53">
        <f t="shared" si="243"/>
        <v>6299.8503665850731</v>
      </c>
      <c r="CC135" s="53">
        <f t="shared" si="243"/>
        <v>6441.7871528950345</v>
      </c>
      <c r="CD135" s="53">
        <f t="shared" si="243"/>
        <v>6528.7690994521836</v>
      </c>
      <c r="CE135" s="53">
        <f t="shared" si="243"/>
        <v>6557.718182136683</v>
      </c>
      <c r="CF135" s="53">
        <f t="shared" si="243"/>
        <v>6525.4294855100743</v>
      </c>
      <c r="CG135" s="53">
        <f t="shared" si="243"/>
        <v>6428.566559552215</v>
      </c>
      <c r="CH135" s="53">
        <f t="shared" si="243"/>
        <v>6263.6566168040154</v>
      </c>
      <c r="CI135" s="53">
        <f t="shared" si="243"/>
        <v>6027.0855646374112</v>
      </c>
      <c r="CJ135" s="53">
        <f t="shared" si="243"/>
        <v>5715.0928671988077</v>
      </c>
      <c r="CK135" s="53">
        <f t="shared" si="243"/>
        <v>5323.7662313987967</v>
      </c>
      <c r="CL135" s="53">
        <f t="shared" si="243"/>
        <v>4849.0361111399252</v>
      </c>
      <c r="CM135" s="53">
        <f t="shared" si="243"/>
        <v>4286.6700237833429</v>
      </c>
      <c r="CN135" s="53">
        <f t="shared" si="243"/>
        <v>3632.2666726683965</v>
      </c>
      <c r="CO135" s="53">
        <f t="shared" si="243"/>
        <v>2881.2498692933586</v>
      </c>
      <c r="CP135" s="53">
        <f t="shared" si="243"/>
        <v>2028.862248564139</v>
      </c>
      <c r="CQ135" s="53">
        <f t="shared" si="243"/>
        <v>1070.1587703042314</v>
      </c>
      <c r="CR135" s="54">
        <f t="shared" si="243"/>
        <v>0</v>
      </c>
    </row>
    <row r="136" spans="34:96" x14ac:dyDescent="0.25">
      <c r="AH136" s="49"/>
      <c r="BO136" s="52" t="str">
        <f t="shared" si="235"/>
        <v/>
      </c>
      <c r="BP136" s="53" t="str">
        <f t="shared" ref="BP136:CR136" si="244">IF($D16="", "", BP64-BP$4)</f>
        <v/>
      </c>
      <c r="BQ136" s="53" t="str">
        <f t="shared" si="244"/>
        <v/>
      </c>
      <c r="BR136" s="53" t="str">
        <f t="shared" si="244"/>
        <v/>
      </c>
      <c r="BS136" s="53" t="str">
        <f t="shared" si="244"/>
        <v/>
      </c>
      <c r="BT136" s="53" t="str">
        <f t="shared" si="244"/>
        <v/>
      </c>
      <c r="BU136" s="53" t="str">
        <f t="shared" si="244"/>
        <v/>
      </c>
      <c r="BV136" s="53" t="str">
        <f t="shared" si="244"/>
        <v/>
      </c>
      <c r="BW136" s="53" t="str">
        <f t="shared" si="244"/>
        <v/>
      </c>
      <c r="BX136" s="53" t="str">
        <f t="shared" si="244"/>
        <v/>
      </c>
      <c r="BY136" s="53" t="str">
        <f t="shared" si="244"/>
        <v/>
      </c>
      <c r="BZ136" s="53" t="str">
        <f t="shared" si="244"/>
        <v/>
      </c>
      <c r="CA136" s="53" t="str">
        <f t="shared" si="244"/>
        <v/>
      </c>
      <c r="CB136" s="53" t="str">
        <f t="shared" si="244"/>
        <v/>
      </c>
      <c r="CC136" s="53" t="str">
        <f t="shared" si="244"/>
        <v/>
      </c>
      <c r="CD136" s="53" t="str">
        <f t="shared" si="244"/>
        <v/>
      </c>
      <c r="CE136" s="53" t="str">
        <f t="shared" si="244"/>
        <v/>
      </c>
      <c r="CF136" s="53" t="str">
        <f t="shared" si="244"/>
        <v/>
      </c>
      <c r="CG136" s="53" t="str">
        <f t="shared" si="244"/>
        <v/>
      </c>
      <c r="CH136" s="53" t="str">
        <f t="shared" si="244"/>
        <v/>
      </c>
      <c r="CI136" s="53" t="str">
        <f t="shared" si="244"/>
        <v/>
      </c>
      <c r="CJ136" s="53" t="str">
        <f t="shared" si="244"/>
        <v/>
      </c>
      <c r="CK136" s="53" t="str">
        <f t="shared" si="244"/>
        <v/>
      </c>
      <c r="CL136" s="53" t="str">
        <f t="shared" si="244"/>
        <v/>
      </c>
      <c r="CM136" s="53" t="str">
        <f t="shared" si="244"/>
        <v/>
      </c>
      <c r="CN136" s="53" t="str">
        <f t="shared" si="244"/>
        <v/>
      </c>
      <c r="CO136" s="53" t="str">
        <f t="shared" si="244"/>
        <v/>
      </c>
      <c r="CP136" s="53" t="str">
        <f t="shared" si="244"/>
        <v/>
      </c>
      <c r="CQ136" s="53" t="str">
        <f t="shared" si="244"/>
        <v/>
      </c>
      <c r="CR136" s="54" t="str">
        <f t="shared" si="244"/>
        <v/>
      </c>
    </row>
    <row r="137" spans="34:96" x14ac:dyDescent="0.25">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O137" s="52" t="str">
        <f t="shared" si="235"/>
        <v/>
      </c>
      <c r="BP137" s="53" t="str">
        <f t="shared" ref="BP137:CR137" si="245">IF($D17="", "", BP65-BP$4)</f>
        <v/>
      </c>
      <c r="BQ137" s="53" t="str">
        <f t="shared" si="245"/>
        <v/>
      </c>
      <c r="BR137" s="53" t="str">
        <f t="shared" si="245"/>
        <v/>
      </c>
      <c r="BS137" s="53" t="str">
        <f t="shared" si="245"/>
        <v/>
      </c>
      <c r="BT137" s="53" t="str">
        <f t="shared" si="245"/>
        <v/>
      </c>
      <c r="BU137" s="53" t="str">
        <f t="shared" si="245"/>
        <v/>
      </c>
      <c r="BV137" s="53" t="str">
        <f t="shared" si="245"/>
        <v/>
      </c>
      <c r="BW137" s="53" t="str">
        <f t="shared" si="245"/>
        <v/>
      </c>
      <c r="BX137" s="53" t="str">
        <f t="shared" si="245"/>
        <v/>
      </c>
      <c r="BY137" s="53" t="str">
        <f t="shared" si="245"/>
        <v/>
      </c>
      <c r="BZ137" s="53" t="str">
        <f t="shared" si="245"/>
        <v/>
      </c>
      <c r="CA137" s="53" t="str">
        <f t="shared" si="245"/>
        <v/>
      </c>
      <c r="CB137" s="53" t="str">
        <f t="shared" si="245"/>
        <v/>
      </c>
      <c r="CC137" s="53" t="str">
        <f t="shared" si="245"/>
        <v/>
      </c>
      <c r="CD137" s="53" t="str">
        <f t="shared" si="245"/>
        <v/>
      </c>
      <c r="CE137" s="53" t="str">
        <f t="shared" si="245"/>
        <v/>
      </c>
      <c r="CF137" s="53" t="str">
        <f t="shared" si="245"/>
        <v/>
      </c>
      <c r="CG137" s="53" t="str">
        <f t="shared" si="245"/>
        <v/>
      </c>
      <c r="CH137" s="53" t="str">
        <f t="shared" si="245"/>
        <v/>
      </c>
      <c r="CI137" s="53" t="str">
        <f t="shared" si="245"/>
        <v/>
      </c>
      <c r="CJ137" s="53" t="str">
        <f t="shared" si="245"/>
        <v/>
      </c>
      <c r="CK137" s="53" t="str">
        <f t="shared" si="245"/>
        <v/>
      </c>
      <c r="CL137" s="53" t="str">
        <f t="shared" si="245"/>
        <v/>
      </c>
      <c r="CM137" s="53" t="str">
        <f t="shared" si="245"/>
        <v/>
      </c>
      <c r="CN137" s="53" t="str">
        <f t="shared" si="245"/>
        <v/>
      </c>
      <c r="CO137" s="53" t="str">
        <f t="shared" si="245"/>
        <v/>
      </c>
      <c r="CP137" s="53" t="str">
        <f t="shared" si="245"/>
        <v/>
      </c>
      <c r="CQ137" s="53" t="str">
        <f t="shared" si="245"/>
        <v/>
      </c>
      <c r="CR137" s="54" t="str">
        <f t="shared" si="245"/>
        <v/>
      </c>
    </row>
    <row r="138" spans="34:96" x14ac:dyDescent="0.25">
      <c r="AH138" s="41"/>
      <c r="AN138" s="50"/>
      <c r="BO138" s="52" t="str">
        <f t="shared" si="235"/>
        <v/>
      </c>
      <c r="BP138" s="53" t="str">
        <f t="shared" ref="BP138:CR138" si="246">IF($D18="", "", BP66-BP$4)</f>
        <v/>
      </c>
      <c r="BQ138" s="53" t="str">
        <f t="shared" si="246"/>
        <v/>
      </c>
      <c r="BR138" s="53" t="str">
        <f t="shared" si="246"/>
        <v/>
      </c>
      <c r="BS138" s="53" t="str">
        <f t="shared" si="246"/>
        <v/>
      </c>
      <c r="BT138" s="53" t="str">
        <f t="shared" si="246"/>
        <v/>
      </c>
      <c r="BU138" s="53" t="str">
        <f t="shared" si="246"/>
        <v/>
      </c>
      <c r="BV138" s="53" t="str">
        <f t="shared" si="246"/>
        <v/>
      </c>
      <c r="BW138" s="53" t="str">
        <f t="shared" si="246"/>
        <v/>
      </c>
      <c r="BX138" s="53" t="str">
        <f t="shared" si="246"/>
        <v/>
      </c>
      <c r="BY138" s="53" t="str">
        <f t="shared" si="246"/>
        <v/>
      </c>
      <c r="BZ138" s="53" t="str">
        <f t="shared" si="246"/>
        <v/>
      </c>
      <c r="CA138" s="53" t="str">
        <f t="shared" si="246"/>
        <v/>
      </c>
      <c r="CB138" s="53" t="str">
        <f t="shared" si="246"/>
        <v/>
      </c>
      <c r="CC138" s="53" t="str">
        <f t="shared" si="246"/>
        <v/>
      </c>
      <c r="CD138" s="53" t="str">
        <f t="shared" si="246"/>
        <v/>
      </c>
      <c r="CE138" s="53" t="str">
        <f t="shared" si="246"/>
        <v/>
      </c>
      <c r="CF138" s="53" t="str">
        <f t="shared" si="246"/>
        <v/>
      </c>
      <c r="CG138" s="53" t="str">
        <f t="shared" si="246"/>
        <v/>
      </c>
      <c r="CH138" s="53" t="str">
        <f t="shared" si="246"/>
        <v/>
      </c>
      <c r="CI138" s="53" t="str">
        <f t="shared" si="246"/>
        <v/>
      </c>
      <c r="CJ138" s="53" t="str">
        <f t="shared" si="246"/>
        <v/>
      </c>
      <c r="CK138" s="53" t="str">
        <f t="shared" si="246"/>
        <v/>
      </c>
      <c r="CL138" s="53" t="str">
        <f t="shared" si="246"/>
        <v/>
      </c>
      <c r="CM138" s="53" t="str">
        <f t="shared" si="246"/>
        <v/>
      </c>
      <c r="CN138" s="53" t="str">
        <f t="shared" si="246"/>
        <v/>
      </c>
      <c r="CO138" s="53" t="str">
        <f t="shared" si="246"/>
        <v/>
      </c>
      <c r="CP138" s="53" t="str">
        <f t="shared" si="246"/>
        <v/>
      </c>
      <c r="CQ138" s="53" t="str">
        <f t="shared" si="246"/>
        <v/>
      </c>
      <c r="CR138" s="54" t="str">
        <f t="shared" si="246"/>
        <v/>
      </c>
    </row>
    <row r="139" spans="34:96" x14ac:dyDescent="0.25">
      <c r="AH139" s="49"/>
      <c r="BO139" s="52" t="str">
        <f t="shared" si="235"/>
        <v/>
      </c>
      <c r="BP139" s="53" t="str">
        <f t="shared" ref="BP139:CR139" si="247">IF($D19="", "", BP67-BP$4)</f>
        <v/>
      </c>
      <c r="BQ139" s="53" t="str">
        <f t="shared" si="247"/>
        <v/>
      </c>
      <c r="BR139" s="53" t="str">
        <f t="shared" si="247"/>
        <v/>
      </c>
      <c r="BS139" s="53" t="str">
        <f t="shared" si="247"/>
        <v/>
      </c>
      <c r="BT139" s="53" t="str">
        <f t="shared" si="247"/>
        <v/>
      </c>
      <c r="BU139" s="53" t="str">
        <f t="shared" si="247"/>
        <v/>
      </c>
      <c r="BV139" s="53" t="str">
        <f t="shared" si="247"/>
        <v/>
      </c>
      <c r="BW139" s="53" t="str">
        <f t="shared" si="247"/>
        <v/>
      </c>
      <c r="BX139" s="53" t="str">
        <f t="shared" si="247"/>
        <v/>
      </c>
      <c r="BY139" s="53" t="str">
        <f t="shared" si="247"/>
        <v/>
      </c>
      <c r="BZ139" s="53" t="str">
        <f t="shared" si="247"/>
        <v/>
      </c>
      <c r="CA139" s="53" t="str">
        <f t="shared" si="247"/>
        <v/>
      </c>
      <c r="CB139" s="53" t="str">
        <f t="shared" si="247"/>
        <v/>
      </c>
      <c r="CC139" s="53" t="str">
        <f t="shared" si="247"/>
        <v/>
      </c>
      <c r="CD139" s="53" t="str">
        <f t="shared" si="247"/>
        <v/>
      </c>
      <c r="CE139" s="53" t="str">
        <f t="shared" si="247"/>
        <v/>
      </c>
      <c r="CF139" s="53" t="str">
        <f t="shared" si="247"/>
        <v/>
      </c>
      <c r="CG139" s="53" t="str">
        <f t="shared" si="247"/>
        <v/>
      </c>
      <c r="CH139" s="53" t="str">
        <f t="shared" si="247"/>
        <v/>
      </c>
      <c r="CI139" s="53" t="str">
        <f t="shared" si="247"/>
        <v/>
      </c>
      <c r="CJ139" s="53" t="str">
        <f t="shared" si="247"/>
        <v/>
      </c>
      <c r="CK139" s="53" t="str">
        <f t="shared" si="247"/>
        <v/>
      </c>
      <c r="CL139" s="53" t="str">
        <f t="shared" si="247"/>
        <v/>
      </c>
      <c r="CM139" s="53" t="str">
        <f t="shared" si="247"/>
        <v/>
      </c>
      <c r="CN139" s="53" t="str">
        <f t="shared" si="247"/>
        <v/>
      </c>
      <c r="CO139" s="53" t="str">
        <f t="shared" si="247"/>
        <v/>
      </c>
      <c r="CP139" s="53" t="str">
        <f t="shared" si="247"/>
        <v/>
      </c>
      <c r="CQ139" s="53" t="str">
        <f t="shared" si="247"/>
        <v/>
      </c>
      <c r="CR139" s="54" t="str">
        <f t="shared" si="247"/>
        <v/>
      </c>
    </row>
    <row r="140" spans="34:96" x14ac:dyDescent="0.25">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O140" s="52" t="str">
        <f t="shared" si="235"/>
        <v/>
      </c>
      <c r="BP140" s="53" t="str">
        <f t="shared" ref="BP140:CR140" si="248">IF($D20="", "", BP68-BP$4)</f>
        <v/>
      </c>
      <c r="BQ140" s="53" t="str">
        <f t="shared" si="248"/>
        <v/>
      </c>
      <c r="BR140" s="53" t="str">
        <f t="shared" si="248"/>
        <v/>
      </c>
      <c r="BS140" s="53" t="str">
        <f t="shared" si="248"/>
        <v/>
      </c>
      <c r="BT140" s="53" t="str">
        <f t="shared" si="248"/>
        <v/>
      </c>
      <c r="BU140" s="53" t="str">
        <f t="shared" si="248"/>
        <v/>
      </c>
      <c r="BV140" s="53" t="str">
        <f t="shared" si="248"/>
        <v/>
      </c>
      <c r="BW140" s="53" t="str">
        <f t="shared" si="248"/>
        <v/>
      </c>
      <c r="BX140" s="53" t="str">
        <f t="shared" si="248"/>
        <v/>
      </c>
      <c r="BY140" s="53" t="str">
        <f t="shared" si="248"/>
        <v/>
      </c>
      <c r="BZ140" s="53" t="str">
        <f t="shared" si="248"/>
        <v/>
      </c>
      <c r="CA140" s="53" t="str">
        <f t="shared" si="248"/>
        <v/>
      </c>
      <c r="CB140" s="53" t="str">
        <f t="shared" si="248"/>
        <v/>
      </c>
      <c r="CC140" s="53" t="str">
        <f t="shared" si="248"/>
        <v/>
      </c>
      <c r="CD140" s="53" t="str">
        <f t="shared" si="248"/>
        <v/>
      </c>
      <c r="CE140" s="53" t="str">
        <f t="shared" si="248"/>
        <v/>
      </c>
      <c r="CF140" s="53" t="str">
        <f t="shared" si="248"/>
        <v/>
      </c>
      <c r="CG140" s="53" t="str">
        <f t="shared" si="248"/>
        <v/>
      </c>
      <c r="CH140" s="53" t="str">
        <f t="shared" si="248"/>
        <v/>
      </c>
      <c r="CI140" s="53" t="str">
        <f t="shared" si="248"/>
        <v/>
      </c>
      <c r="CJ140" s="53" t="str">
        <f t="shared" si="248"/>
        <v/>
      </c>
      <c r="CK140" s="53" t="str">
        <f t="shared" si="248"/>
        <v/>
      </c>
      <c r="CL140" s="53" t="str">
        <f t="shared" si="248"/>
        <v/>
      </c>
      <c r="CM140" s="53" t="str">
        <f t="shared" si="248"/>
        <v/>
      </c>
      <c r="CN140" s="53" t="str">
        <f t="shared" si="248"/>
        <v/>
      </c>
      <c r="CO140" s="53" t="str">
        <f t="shared" si="248"/>
        <v/>
      </c>
      <c r="CP140" s="53" t="str">
        <f t="shared" si="248"/>
        <v/>
      </c>
      <c r="CQ140" s="53" t="str">
        <f t="shared" si="248"/>
        <v/>
      </c>
      <c r="CR140" s="54" t="str">
        <f t="shared" si="248"/>
        <v/>
      </c>
    </row>
    <row r="141" spans="34:96" x14ac:dyDescent="0.25">
      <c r="AI141" s="49"/>
      <c r="AJ141" s="49"/>
      <c r="AK141" s="49"/>
      <c r="AL141" s="49"/>
      <c r="AM141" s="49"/>
      <c r="AN141" s="49"/>
      <c r="AO141" s="49"/>
      <c r="AP141" s="49"/>
      <c r="AQ141" s="49"/>
      <c r="BO141" s="52" t="str">
        <f t="shared" si="235"/>
        <v/>
      </c>
      <c r="BP141" s="53" t="str">
        <f t="shared" ref="BP141:CR141" si="249">IF($D21="", "", BP69-BP$4)</f>
        <v/>
      </c>
      <c r="BQ141" s="53" t="str">
        <f t="shared" si="249"/>
        <v/>
      </c>
      <c r="BR141" s="53" t="str">
        <f t="shared" si="249"/>
        <v/>
      </c>
      <c r="BS141" s="53" t="str">
        <f t="shared" si="249"/>
        <v/>
      </c>
      <c r="BT141" s="53" t="str">
        <f t="shared" si="249"/>
        <v/>
      </c>
      <c r="BU141" s="53" t="str">
        <f t="shared" si="249"/>
        <v/>
      </c>
      <c r="BV141" s="53" t="str">
        <f t="shared" si="249"/>
        <v/>
      </c>
      <c r="BW141" s="53" t="str">
        <f t="shared" si="249"/>
        <v/>
      </c>
      <c r="BX141" s="53" t="str">
        <f t="shared" si="249"/>
        <v/>
      </c>
      <c r="BY141" s="53" t="str">
        <f t="shared" si="249"/>
        <v/>
      </c>
      <c r="BZ141" s="53" t="str">
        <f t="shared" si="249"/>
        <v/>
      </c>
      <c r="CA141" s="53" t="str">
        <f t="shared" si="249"/>
        <v/>
      </c>
      <c r="CB141" s="53" t="str">
        <f t="shared" si="249"/>
        <v/>
      </c>
      <c r="CC141" s="53" t="str">
        <f t="shared" si="249"/>
        <v/>
      </c>
      <c r="CD141" s="53" t="str">
        <f t="shared" si="249"/>
        <v/>
      </c>
      <c r="CE141" s="53" t="str">
        <f t="shared" si="249"/>
        <v/>
      </c>
      <c r="CF141" s="53" t="str">
        <f t="shared" si="249"/>
        <v/>
      </c>
      <c r="CG141" s="53" t="str">
        <f t="shared" si="249"/>
        <v/>
      </c>
      <c r="CH141" s="53" t="str">
        <f t="shared" si="249"/>
        <v/>
      </c>
      <c r="CI141" s="53" t="str">
        <f t="shared" si="249"/>
        <v/>
      </c>
      <c r="CJ141" s="53" t="str">
        <f t="shared" si="249"/>
        <v/>
      </c>
      <c r="CK141" s="53" t="str">
        <f t="shared" si="249"/>
        <v/>
      </c>
      <c r="CL141" s="53" t="str">
        <f t="shared" si="249"/>
        <v/>
      </c>
      <c r="CM141" s="53" t="str">
        <f t="shared" si="249"/>
        <v/>
      </c>
      <c r="CN141" s="53" t="str">
        <f t="shared" si="249"/>
        <v/>
      </c>
      <c r="CO141" s="53" t="str">
        <f t="shared" si="249"/>
        <v/>
      </c>
      <c r="CP141" s="53" t="str">
        <f t="shared" si="249"/>
        <v/>
      </c>
      <c r="CQ141" s="53" t="str">
        <f t="shared" si="249"/>
        <v/>
      </c>
      <c r="CR141" s="54" t="str">
        <f t="shared" si="249"/>
        <v/>
      </c>
    </row>
    <row r="142" spans="34:96" x14ac:dyDescent="0.25">
      <c r="AI142" s="41"/>
      <c r="AJ142" s="41"/>
      <c r="AK142" s="41"/>
      <c r="AL142" s="41"/>
      <c r="AM142" s="41"/>
      <c r="AN142" s="41"/>
      <c r="AO142" s="41"/>
      <c r="AP142" s="41"/>
      <c r="BO142" s="52" t="str">
        <f t="shared" si="235"/>
        <v/>
      </c>
      <c r="BP142" s="53" t="str">
        <f t="shared" ref="BP142:CR142" si="250">IF($D22="", "", BP70-BP$4)</f>
        <v/>
      </c>
      <c r="BQ142" s="53" t="str">
        <f t="shared" si="250"/>
        <v/>
      </c>
      <c r="BR142" s="53" t="str">
        <f t="shared" si="250"/>
        <v/>
      </c>
      <c r="BS142" s="53" t="str">
        <f t="shared" si="250"/>
        <v/>
      </c>
      <c r="BT142" s="53" t="str">
        <f t="shared" si="250"/>
        <v/>
      </c>
      <c r="BU142" s="53" t="str">
        <f t="shared" si="250"/>
        <v/>
      </c>
      <c r="BV142" s="53" t="str">
        <f t="shared" si="250"/>
        <v/>
      </c>
      <c r="BW142" s="53" t="str">
        <f t="shared" si="250"/>
        <v/>
      </c>
      <c r="BX142" s="53" t="str">
        <f t="shared" si="250"/>
        <v/>
      </c>
      <c r="BY142" s="53" t="str">
        <f t="shared" si="250"/>
        <v/>
      </c>
      <c r="BZ142" s="53" t="str">
        <f t="shared" si="250"/>
        <v/>
      </c>
      <c r="CA142" s="53" t="str">
        <f t="shared" si="250"/>
        <v/>
      </c>
      <c r="CB142" s="53" t="str">
        <f t="shared" si="250"/>
        <v/>
      </c>
      <c r="CC142" s="53" t="str">
        <f t="shared" si="250"/>
        <v/>
      </c>
      <c r="CD142" s="53" t="str">
        <f t="shared" si="250"/>
        <v/>
      </c>
      <c r="CE142" s="53" t="str">
        <f t="shared" si="250"/>
        <v/>
      </c>
      <c r="CF142" s="53" t="str">
        <f t="shared" si="250"/>
        <v/>
      </c>
      <c r="CG142" s="53" t="str">
        <f t="shared" si="250"/>
        <v/>
      </c>
      <c r="CH142" s="53" t="str">
        <f t="shared" si="250"/>
        <v/>
      </c>
      <c r="CI142" s="53" t="str">
        <f t="shared" si="250"/>
        <v/>
      </c>
      <c r="CJ142" s="53" t="str">
        <f t="shared" si="250"/>
        <v/>
      </c>
      <c r="CK142" s="53" t="str">
        <f t="shared" si="250"/>
        <v/>
      </c>
      <c r="CL142" s="53" t="str">
        <f t="shared" si="250"/>
        <v/>
      </c>
      <c r="CM142" s="53" t="str">
        <f t="shared" si="250"/>
        <v/>
      </c>
      <c r="CN142" s="53" t="str">
        <f t="shared" si="250"/>
        <v/>
      </c>
      <c r="CO142" s="53" t="str">
        <f t="shared" si="250"/>
        <v/>
      </c>
      <c r="CP142" s="53" t="str">
        <f t="shared" si="250"/>
        <v/>
      </c>
      <c r="CQ142" s="53" t="str">
        <f t="shared" si="250"/>
        <v/>
      </c>
      <c r="CR142" s="54" t="str">
        <f t="shared" si="250"/>
        <v/>
      </c>
    </row>
    <row r="143" spans="34:96" x14ac:dyDescent="0.25">
      <c r="BO143" s="52" t="str">
        <f t="shared" si="235"/>
        <v/>
      </c>
      <c r="BP143" s="53" t="str">
        <f t="shared" ref="BP143:CR143" si="251">IF($D23="", "", BP71-BP$4)</f>
        <v/>
      </c>
      <c r="BQ143" s="53" t="str">
        <f t="shared" si="251"/>
        <v/>
      </c>
      <c r="BR143" s="53" t="str">
        <f t="shared" si="251"/>
        <v/>
      </c>
      <c r="BS143" s="53" t="str">
        <f t="shared" si="251"/>
        <v/>
      </c>
      <c r="BT143" s="53" t="str">
        <f t="shared" si="251"/>
        <v/>
      </c>
      <c r="BU143" s="53" t="str">
        <f t="shared" si="251"/>
        <v/>
      </c>
      <c r="BV143" s="53" t="str">
        <f t="shared" si="251"/>
        <v/>
      </c>
      <c r="BW143" s="53" t="str">
        <f t="shared" si="251"/>
        <v/>
      </c>
      <c r="BX143" s="53" t="str">
        <f t="shared" si="251"/>
        <v/>
      </c>
      <c r="BY143" s="53" t="str">
        <f t="shared" si="251"/>
        <v/>
      </c>
      <c r="BZ143" s="53" t="str">
        <f t="shared" si="251"/>
        <v/>
      </c>
      <c r="CA143" s="53" t="str">
        <f t="shared" si="251"/>
        <v/>
      </c>
      <c r="CB143" s="53" t="str">
        <f t="shared" si="251"/>
        <v/>
      </c>
      <c r="CC143" s="53" t="str">
        <f t="shared" si="251"/>
        <v/>
      </c>
      <c r="CD143" s="53" t="str">
        <f t="shared" si="251"/>
        <v/>
      </c>
      <c r="CE143" s="53" t="str">
        <f t="shared" si="251"/>
        <v/>
      </c>
      <c r="CF143" s="53" t="str">
        <f t="shared" si="251"/>
        <v/>
      </c>
      <c r="CG143" s="53" t="str">
        <f t="shared" si="251"/>
        <v/>
      </c>
      <c r="CH143" s="53" t="str">
        <f t="shared" si="251"/>
        <v/>
      </c>
      <c r="CI143" s="53" t="str">
        <f t="shared" si="251"/>
        <v/>
      </c>
      <c r="CJ143" s="53" t="str">
        <f t="shared" si="251"/>
        <v/>
      </c>
      <c r="CK143" s="53" t="str">
        <f t="shared" si="251"/>
        <v/>
      </c>
      <c r="CL143" s="53" t="str">
        <f t="shared" si="251"/>
        <v/>
      </c>
      <c r="CM143" s="53" t="str">
        <f t="shared" si="251"/>
        <v/>
      </c>
      <c r="CN143" s="53" t="str">
        <f t="shared" si="251"/>
        <v/>
      </c>
      <c r="CO143" s="53" t="str">
        <f t="shared" si="251"/>
        <v/>
      </c>
      <c r="CP143" s="53" t="str">
        <f t="shared" si="251"/>
        <v/>
      </c>
      <c r="CQ143" s="53" t="str">
        <f t="shared" si="251"/>
        <v/>
      </c>
      <c r="CR143" s="54" t="str">
        <f t="shared" si="251"/>
        <v/>
      </c>
    </row>
    <row r="144" spans="34:96" x14ac:dyDescent="0.25">
      <c r="BO144" s="52" t="str">
        <f t="shared" si="235"/>
        <v/>
      </c>
      <c r="BP144" s="53" t="str">
        <f t="shared" ref="BP144:CR144" si="252">IF($D24="", "", BP72-BP$4)</f>
        <v/>
      </c>
      <c r="BQ144" s="53" t="str">
        <f t="shared" si="252"/>
        <v/>
      </c>
      <c r="BR144" s="53" t="str">
        <f t="shared" si="252"/>
        <v/>
      </c>
      <c r="BS144" s="53" t="str">
        <f t="shared" si="252"/>
        <v/>
      </c>
      <c r="BT144" s="53" t="str">
        <f t="shared" si="252"/>
        <v/>
      </c>
      <c r="BU144" s="53" t="str">
        <f t="shared" si="252"/>
        <v/>
      </c>
      <c r="BV144" s="53" t="str">
        <f t="shared" si="252"/>
        <v/>
      </c>
      <c r="BW144" s="53" t="str">
        <f t="shared" si="252"/>
        <v/>
      </c>
      <c r="BX144" s="53" t="str">
        <f t="shared" si="252"/>
        <v/>
      </c>
      <c r="BY144" s="53" t="str">
        <f t="shared" si="252"/>
        <v/>
      </c>
      <c r="BZ144" s="53" t="str">
        <f t="shared" si="252"/>
        <v/>
      </c>
      <c r="CA144" s="53" t="str">
        <f t="shared" si="252"/>
        <v/>
      </c>
      <c r="CB144" s="53" t="str">
        <f t="shared" si="252"/>
        <v/>
      </c>
      <c r="CC144" s="53" t="str">
        <f t="shared" si="252"/>
        <v/>
      </c>
      <c r="CD144" s="53" t="str">
        <f t="shared" si="252"/>
        <v/>
      </c>
      <c r="CE144" s="53" t="str">
        <f t="shared" si="252"/>
        <v/>
      </c>
      <c r="CF144" s="53" t="str">
        <f t="shared" si="252"/>
        <v/>
      </c>
      <c r="CG144" s="53" t="str">
        <f t="shared" si="252"/>
        <v/>
      </c>
      <c r="CH144" s="53" t="str">
        <f t="shared" si="252"/>
        <v/>
      </c>
      <c r="CI144" s="53" t="str">
        <f t="shared" si="252"/>
        <v/>
      </c>
      <c r="CJ144" s="53" t="str">
        <f t="shared" si="252"/>
        <v/>
      </c>
      <c r="CK144" s="53" t="str">
        <f t="shared" si="252"/>
        <v/>
      </c>
      <c r="CL144" s="53" t="str">
        <f t="shared" si="252"/>
        <v/>
      </c>
      <c r="CM144" s="53" t="str">
        <f t="shared" si="252"/>
        <v/>
      </c>
      <c r="CN144" s="53" t="str">
        <f t="shared" si="252"/>
        <v/>
      </c>
      <c r="CO144" s="53" t="str">
        <f t="shared" si="252"/>
        <v/>
      </c>
      <c r="CP144" s="53" t="str">
        <f t="shared" si="252"/>
        <v/>
      </c>
      <c r="CQ144" s="53" t="str">
        <f t="shared" si="252"/>
        <v/>
      </c>
      <c r="CR144" s="54" t="str">
        <f t="shared" si="252"/>
        <v/>
      </c>
    </row>
    <row r="145" spans="67:96" x14ac:dyDescent="0.25">
      <c r="BO145" s="52" t="str">
        <f t="shared" si="235"/>
        <v/>
      </c>
      <c r="BP145" s="53" t="str">
        <f t="shared" ref="BP145:CR145" si="253">IF($D25="", "", BP73-BP$4)</f>
        <v/>
      </c>
      <c r="BQ145" s="53" t="str">
        <f t="shared" si="253"/>
        <v/>
      </c>
      <c r="BR145" s="53" t="str">
        <f t="shared" si="253"/>
        <v/>
      </c>
      <c r="BS145" s="53" t="str">
        <f t="shared" si="253"/>
        <v/>
      </c>
      <c r="BT145" s="53" t="str">
        <f t="shared" si="253"/>
        <v/>
      </c>
      <c r="BU145" s="53" t="str">
        <f t="shared" si="253"/>
        <v/>
      </c>
      <c r="BV145" s="53" t="str">
        <f t="shared" si="253"/>
        <v/>
      </c>
      <c r="BW145" s="53" t="str">
        <f t="shared" si="253"/>
        <v/>
      </c>
      <c r="BX145" s="53" t="str">
        <f t="shared" si="253"/>
        <v/>
      </c>
      <c r="BY145" s="53" t="str">
        <f t="shared" si="253"/>
        <v/>
      </c>
      <c r="BZ145" s="53" t="str">
        <f t="shared" si="253"/>
        <v/>
      </c>
      <c r="CA145" s="53" t="str">
        <f t="shared" si="253"/>
        <v/>
      </c>
      <c r="CB145" s="53" t="str">
        <f t="shared" si="253"/>
        <v/>
      </c>
      <c r="CC145" s="53" t="str">
        <f t="shared" si="253"/>
        <v/>
      </c>
      <c r="CD145" s="53" t="str">
        <f t="shared" si="253"/>
        <v/>
      </c>
      <c r="CE145" s="53" t="str">
        <f t="shared" si="253"/>
        <v/>
      </c>
      <c r="CF145" s="53" t="str">
        <f t="shared" si="253"/>
        <v/>
      </c>
      <c r="CG145" s="53" t="str">
        <f t="shared" si="253"/>
        <v/>
      </c>
      <c r="CH145" s="53" t="str">
        <f t="shared" si="253"/>
        <v/>
      </c>
      <c r="CI145" s="53" t="str">
        <f t="shared" si="253"/>
        <v/>
      </c>
      <c r="CJ145" s="53" t="str">
        <f t="shared" si="253"/>
        <v/>
      </c>
      <c r="CK145" s="53" t="str">
        <f t="shared" si="253"/>
        <v/>
      </c>
      <c r="CL145" s="53" t="str">
        <f t="shared" si="253"/>
        <v/>
      </c>
      <c r="CM145" s="53" t="str">
        <f t="shared" si="253"/>
        <v/>
      </c>
      <c r="CN145" s="53" t="str">
        <f t="shared" si="253"/>
        <v/>
      </c>
      <c r="CO145" s="53" t="str">
        <f t="shared" si="253"/>
        <v/>
      </c>
      <c r="CP145" s="53" t="str">
        <f t="shared" si="253"/>
        <v/>
      </c>
      <c r="CQ145" s="53" t="str">
        <f t="shared" si="253"/>
        <v/>
      </c>
      <c r="CR145" s="54" t="str">
        <f t="shared" si="253"/>
        <v/>
      </c>
    </row>
    <row r="146" spans="67:96" x14ac:dyDescent="0.25">
      <c r="BO146" s="52" t="str">
        <f t="shared" si="235"/>
        <v/>
      </c>
      <c r="BP146" s="53" t="str">
        <f t="shared" ref="BP146:CR146" si="254">IF($D26="", "", BP74-BP$4)</f>
        <v/>
      </c>
      <c r="BQ146" s="53" t="str">
        <f t="shared" si="254"/>
        <v/>
      </c>
      <c r="BR146" s="53" t="str">
        <f t="shared" si="254"/>
        <v/>
      </c>
      <c r="BS146" s="53" t="str">
        <f t="shared" si="254"/>
        <v/>
      </c>
      <c r="BT146" s="53" t="str">
        <f t="shared" si="254"/>
        <v/>
      </c>
      <c r="BU146" s="53" t="str">
        <f t="shared" si="254"/>
        <v/>
      </c>
      <c r="BV146" s="53" t="str">
        <f t="shared" si="254"/>
        <v/>
      </c>
      <c r="BW146" s="53" t="str">
        <f t="shared" si="254"/>
        <v/>
      </c>
      <c r="BX146" s="53" t="str">
        <f t="shared" si="254"/>
        <v/>
      </c>
      <c r="BY146" s="53" t="str">
        <f t="shared" si="254"/>
        <v/>
      </c>
      <c r="BZ146" s="53" t="str">
        <f t="shared" si="254"/>
        <v/>
      </c>
      <c r="CA146" s="53" t="str">
        <f t="shared" si="254"/>
        <v/>
      </c>
      <c r="CB146" s="53" t="str">
        <f t="shared" si="254"/>
        <v/>
      </c>
      <c r="CC146" s="53" t="str">
        <f t="shared" si="254"/>
        <v/>
      </c>
      <c r="CD146" s="53" t="str">
        <f t="shared" si="254"/>
        <v/>
      </c>
      <c r="CE146" s="53" t="str">
        <f t="shared" si="254"/>
        <v/>
      </c>
      <c r="CF146" s="53" t="str">
        <f t="shared" si="254"/>
        <v/>
      </c>
      <c r="CG146" s="53" t="str">
        <f t="shared" si="254"/>
        <v/>
      </c>
      <c r="CH146" s="53" t="str">
        <f t="shared" si="254"/>
        <v/>
      </c>
      <c r="CI146" s="53" t="str">
        <f t="shared" si="254"/>
        <v/>
      </c>
      <c r="CJ146" s="53" t="str">
        <f t="shared" si="254"/>
        <v/>
      </c>
      <c r="CK146" s="53" t="str">
        <f t="shared" si="254"/>
        <v/>
      </c>
      <c r="CL146" s="53" t="str">
        <f t="shared" si="254"/>
        <v/>
      </c>
      <c r="CM146" s="53" t="str">
        <f t="shared" si="254"/>
        <v/>
      </c>
      <c r="CN146" s="53" t="str">
        <f t="shared" si="254"/>
        <v/>
      </c>
      <c r="CO146" s="53" t="str">
        <f t="shared" si="254"/>
        <v/>
      </c>
      <c r="CP146" s="53" t="str">
        <f t="shared" si="254"/>
        <v/>
      </c>
      <c r="CQ146" s="53" t="str">
        <f t="shared" si="254"/>
        <v/>
      </c>
      <c r="CR146" s="54" t="str">
        <f t="shared" si="254"/>
        <v/>
      </c>
    </row>
    <row r="147" spans="67:96" ht="15.75" thickBot="1" x14ac:dyDescent="0.3">
      <c r="BO147" s="55" t="str">
        <f t="shared" si="235"/>
        <v/>
      </c>
      <c r="BP147" s="56" t="str">
        <f t="shared" ref="BP147:CR147" si="255">IF($D27="", "", BP75-BP$4)</f>
        <v/>
      </c>
      <c r="BQ147" s="56" t="str">
        <f t="shared" si="255"/>
        <v/>
      </c>
      <c r="BR147" s="56" t="str">
        <f t="shared" si="255"/>
        <v/>
      </c>
      <c r="BS147" s="56" t="str">
        <f t="shared" si="255"/>
        <v/>
      </c>
      <c r="BT147" s="56" t="str">
        <f t="shared" si="255"/>
        <v/>
      </c>
      <c r="BU147" s="56" t="str">
        <f t="shared" si="255"/>
        <v/>
      </c>
      <c r="BV147" s="56" t="str">
        <f t="shared" si="255"/>
        <v/>
      </c>
      <c r="BW147" s="56" t="str">
        <f t="shared" si="255"/>
        <v/>
      </c>
      <c r="BX147" s="56" t="str">
        <f t="shared" si="255"/>
        <v/>
      </c>
      <c r="BY147" s="56" t="str">
        <f t="shared" si="255"/>
        <v/>
      </c>
      <c r="BZ147" s="56" t="str">
        <f t="shared" si="255"/>
        <v/>
      </c>
      <c r="CA147" s="56" t="str">
        <f t="shared" si="255"/>
        <v/>
      </c>
      <c r="CB147" s="56" t="str">
        <f t="shared" si="255"/>
        <v/>
      </c>
      <c r="CC147" s="56" t="str">
        <f t="shared" si="255"/>
        <v/>
      </c>
      <c r="CD147" s="56" t="str">
        <f t="shared" si="255"/>
        <v/>
      </c>
      <c r="CE147" s="56" t="str">
        <f t="shared" si="255"/>
        <v/>
      </c>
      <c r="CF147" s="56" t="str">
        <f t="shared" si="255"/>
        <v/>
      </c>
      <c r="CG147" s="56" t="str">
        <f t="shared" si="255"/>
        <v/>
      </c>
      <c r="CH147" s="56" t="str">
        <f t="shared" si="255"/>
        <v/>
      </c>
      <c r="CI147" s="56" t="str">
        <f t="shared" si="255"/>
        <v/>
      </c>
      <c r="CJ147" s="56" t="str">
        <f t="shared" si="255"/>
        <v/>
      </c>
      <c r="CK147" s="56" t="str">
        <f t="shared" si="255"/>
        <v/>
      </c>
      <c r="CL147" s="56" t="str">
        <f t="shared" si="255"/>
        <v/>
      </c>
      <c r="CM147" s="56" t="str">
        <f t="shared" si="255"/>
        <v/>
      </c>
      <c r="CN147" s="56" t="str">
        <f t="shared" si="255"/>
        <v/>
      </c>
      <c r="CO147" s="56" t="str">
        <f t="shared" si="255"/>
        <v/>
      </c>
      <c r="CP147" s="56" t="str">
        <f t="shared" si="255"/>
        <v/>
      </c>
      <c r="CQ147" s="56" t="str">
        <f t="shared" si="255"/>
        <v/>
      </c>
      <c r="CR147" s="57" t="str">
        <f t="shared" si="255"/>
        <v/>
      </c>
    </row>
    <row r="148" spans="67:96" ht="15.75" thickBot="1" x14ac:dyDescent="0.3"/>
    <row r="149" spans="67:96" ht="15.75" thickBot="1" x14ac:dyDescent="0.3">
      <c r="BO149" s="293" t="s">
        <v>87</v>
      </c>
      <c r="BP149" s="294"/>
      <c r="BQ149" s="294"/>
      <c r="BR149" s="294"/>
      <c r="BS149" s="294"/>
      <c r="BT149" s="294"/>
      <c r="BU149" s="294"/>
      <c r="BV149" s="294"/>
      <c r="BW149" s="294"/>
      <c r="BX149" s="294"/>
      <c r="BY149" s="294"/>
      <c r="BZ149" s="294"/>
      <c r="CA149" s="294"/>
      <c r="CB149" s="294"/>
      <c r="CC149" s="294"/>
      <c r="CD149" s="294"/>
      <c r="CE149" s="294"/>
      <c r="CF149" s="294"/>
      <c r="CG149" s="294"/>
      <c r="CH149" s="294"/>
      <c r="CI149" s="294"/>
      <c r="CJ149" s="294"/>
      <c r="CK149" s="294"/>
      <c r="CL149" s="294"/>
      <c r="CM149" s="294"/>
      <c r="CN149" s="294"/>
      <c r="CO149" s="294"/>
      <c r="CP149" s="294"/>
      <c r="CQ149" s="294"/>
      <c r="CR149" s="295"/>
    </row>
    <row r="150" spans="67:96" ht="15.75" thickBot="1" x14ac:dyDescent="0.3">
      <c r="BO150" s="9">
        <v>1</v>
      </c>
      <c r="BP150" s="51">
        <v>2</v>
      </c>
      <c r="BQ150" s="51">
        <v>3</v>
      </c>
      <c r="BR150" s="51">
        <v>4</v>
      </c>
      <c r="BS150" s="51">
        <v>5</v>
      </c>
      <c r="BT150" s="51">
        <v>6</v>
      </c>
      <c r="BU150" s="51">
        <v>7</v>
      </c>
      <c r="BV150" s="51">
        <v>8</v>
      </c>
      <c r="BW150" s="51">
        <v>9</v>
      </c>
      <c r="BX150" s="51">
        <v>10</v>
      </c>
      <c r="BY150" s="51">
        <v>11</v>
      </c>
      <c r="BZ150" s="51">
        <v>12</v>
      </c>
      <c r="CA150" s="51">
        <v>13</v>
      </c>
      <c r="CB150" s="51">
        <v>14</v>
      </c>
      <c r="CC150" s="51">
        <v>15</v>
      </c>
      <c r="CD150" s="51">
        <v>16</v>
      </c>
      <c r="CE150" s="51">
        <v>17</v>
      </c>
      <c r="CF150" s="51">
        <v>18</v>
      </c>
      <c r="CG150" s="51">
        <v>19</v>
      </c>
      <c r="CH150" s="51">
        <v>20</v>
      </c>
      <c r="CI150" s="51">
        <v>21</v>
      </c>
      <c r="CJ150" s="51">
        <v>22</v>
      </c>
      <c r="CK150" s="51">
        <v>23</v>
      </c>
      <c r="CL150" s="51">
        <v>24</v>
      </c>
      <c r="CM150" s="51">
        <v>25</v>
      </c>
      <c r="CN150" s="51">
        <v>26</v>
      </c>
      <c r="CO150" s="51">
        <v>27</v>
      </c>
      <c r="CP150" s="51">
        <v>28</v>
      </c>
      <c r="CQ150" s="51">
        <v>29</v>
      </c>
      <c r="CR150" s="11">
        <v>30</v>
      </c>
    </row>
    <row r="151" spans="67:96" x14ac:dyDescent="0.25">
      <c r="BO151" s="58">
        <f>IF($D7="", "", BO79-BO$4)</f>
        <v>-3245.4692164720036</v>
      </c>
      <c r="BP151" s="59">
        <f t="shared" ref="BP151:CR151" si="256">IF($D7="", "", BP79-BP$4)</f>
        <v>-3173.8433814695454</v>
      </c>
      <c r="BQ151" s="59">
        <f t="shared" si="256"/>
        <v>-3100.0593684110208</v>
      </c>
      <c r="BR151" s="59">
        <f t="shared" si="256"/>
        <v>-3024.0521486300859</v>
      </c>
      <c r="BS151" s="59">
        <f t="shared" si="256"/>
        <v>-2945.754734063521</v>
      </c>
      <c r="BT151" s="59">
        <f t="shared" si="256"/>
        <v>-2865.0981182121905</v>
      </c>
      <c r="BU151" s="59">
        <f t="shared" si="256"/>
        <v>-2782.0112153225928</v>
      </c>
      <c r="BV151" s="59">
        <f t="shared" si="256"/>
        <v>-2696.420797736675</v>
      </c>
      <c r="BW151" s="59">
        <f t="shared" si="256"/>
        <v>-2608.2514313533029</v>
      </c>
      <c r="BX151" s="59">
        <f t="shared" si="256"/>
        <v>-2517.4254091453622</v>
      </c>
      <c r="BY151" s="59">
        <f t="shared" si="256"/>
        <v>-2423.8626826736436</v>
      </c>
      <c r="BZ151" s="59">
        <f t="shared" si="256"/>
        <v>-2327.4807915368874</v>
      </c>
      <c r="CA151" s="59">
        <f t="shared" si="256"/>
        <v>-2228.1947906966088</v>
      </c>
      <c r="CB151" s="59">
        <f t="shared" si="256"/>
        <v>-2125.9171756115102</v>
      </c>
      <c r="CC151" s="59">
        <f t="shared" si="256"/>
        <v>-2020.5578051165212</v>
      </c>
      <c r="CD151" s="59">
        <f t="shared" si="256"/>
        <v>-1912.0238219779567</v>
      </c>
      <c r="CE151" s="59">
        <f t="shared" si="256"/>
        <v>-1800.2195710548549</v>
      </c>
      <c r="CF151" s="59">
        <f t="shared" si="256"/>
        <v>-1685.0465149944357</v>
      </c>
      <c r="CG151" s="59">
        <f t="shared" si="256"/>
        <v>-1566.4031473874056</v>
      </c>
      <c r="CH151" s="59">
        <f t="shared" si="256"/>
        <v>-1444.1849033065664</v>
      </c>
      <c r="CI151" s="59">
        <f t="shared" si="256"/>
        <v>-1318.284067149536</v>
      </c>
      <c r="CJ151" s="59">
        <f t="shared" si="256"/>
        <v>-1188.5896777050802</v>
      </c>
      <c r="CK151" s="59">
        <f t="shared" si="256"/>
        <v>-1054.9874303587712</v>
      </c>
      <c r="CL151" s="59">
        <f t="shared" si="256"/>
        <v>-917.35957635164959</v>
      </c>
      <c r="CM151" s="59">
        <f t="shared" si="256"/>
        <v>-775.58481900417246</v>
      </c>
      <c r="CN151" s="59">
        <f t="shared" si="256"/>
        <v>-629.5382068126346</v>
      </c>
      <c r="CO151" s="59">
        <f t="shared" si="256"/>
        <v>-479.09102332469774</v>
      </c>
      <c r="CP151" s="59">
        <f t="shared" si="256"/>
        <v>-324.11067369638477</v>
      </c>
      <c r="CQ151" s="59">
        <f t="shared" si="256"/>
        <v>-164.46056783164386</v>
      </c>
      <c r="CR151" s="60">
        <f t="shared" si="256"/>
        <v>0</v>
      </c>
    </row>
    <row r="152" spans="67:96" x14ac:dyDescent="0.25">
      <c r="BO152" s="52">
        <f t="shared" ref="BO152:BO171" si="257">IF($D8="", "", BO80-BO$4)</f>
        <v>-1870.9175483191502</v>
      </c>
      <c r="BP152" s="53">
        <f t="shared" ref="BP152:CR152" si="258">IF($D8="", "", BP80-BP$4)</f>
        <v>-1829.6273610824137</v>
      </c>
      <c r="BQ152" s="53">
        <f t="shared" si="258"/>
        <v>-1787.0930476722424</v>
      </c>
      <c r="BR152" s="53">
        <f t="shared" si="258"/>
        <v>-1743.2771209749626</v>
      </c>
      <c r="BS152" s="53">
        <f t="shared" si="258"/>
        <v>-1698.1409643424558</v>
      </c>
      <c r="BT152" s="53">
        <f t="shared" si="258"/>
        <v>-1651.6447975576157</v>
      </c>
      <c r="BU152" s="53">
        <f t="shared" si="258"/>
        <v>-1603.7476417741855</v>
      </c>
      <c r="BV152" s="53">
        <f t="shared" si="258"/>
        <v>-1554.4072834011167</v>
      </c>
      <c r="BW152" s="53">
        <f t="shared" si="258"/>
        <v>-1503.5802368978038</v>
      </c>
      <c r="BX152" s="53">
        <f t="shared" si="258"/>
        <v>-1451.2217064485303</v>
      </c>
      <c r="BY152" s="53">
        <f t="shared" si="258"/>
        <v>-1397.2855464824534</v>
      </c>
      <c r="BZ152" s="53">
        <f t="shared" si="258"/>
        <v>-1341.7242210036202</v>
      </c>
      <c r="CA152" s="53">
        <f t="shared" si="258"/>
        <v>-1284.4887616956839</v>
      </c>
      <c r="CB152" s="53">
        <f t="shared" si="258"/>
        <v>-1225.5287247642991</v>
      </c>
      <c r="CC152" s="53">
        <f t="shared" si="258"/>
        <v>-1164.7921464789542</v>
      </c>
      <c r="CD152" s="53">
        <f t="shared" si="258"/>
        <v>-1102.2254973755335</v>
      </c>
      <c r="CE152" s="53">
        <f t="shared" si="258"/>
        <v>-1037.7736350786872</v>
      </c>
      <c r="CF152" s="53">
        <f t="shared" si="258"/>
        <v>-971.37975570268463</v>
      </c>
      <c r="CG152" s="53">
        <f t="shared" si="258"/>
        <v>-902.98534378805198</v>
      </c>
      <c r="CH152" s="53">
        <f t="shared" si="258"/>
        <v>-832.53012072964339</v>
      </c>
      <c r="CI152" s="53">
        <f t="shared" si="258"/>
        <v>-759.95199165088707</v>
      </c>
      <c r="CJ152" s="53">
        <f t="shared" si="258"/>
        <v>-685.18699067702983</v>
      </c>
      <c r="CK152" s="53">
        <f t="shared" si="258"/>
        <v>-608.16922455979511</v>
      </c>
      <c r="CL152" s="53">
        <f t="shared" si="258"/>
        <v>-528.83081460278481</v>
      </c>
      <c r="CM152" s="53">
        <f t="shared" si="258"/>
        <v>-447.10183683771174</v>
      </c>
      <c r="CN152" s="53">
        <f t="shared" si="258"/>
        <v>-362.91026039782446</v>
      </c>
      <c r="CO152" s="53">
        <f t="shared" si="258"/>
        <v>-276.18188403424574</v>
      </c>
      <c r="CP152" s="53">
        <f t="shared" si="258"/>
        <v>-186.84027071908349</v>
      </c>
      <c r="CQ152" s="53">
        <f t="shared" si="258"/>
        <v>-94.806680279434659</v>
      </c>
      <c r="CR152" s="54">
        <f t="shared" si="258"/>
        <v>0</v>
      </c>
    </row>
    <row r="153" spans="67:96" x14ac:dyDescent="0.25">
      <c r="BO153" s="52">
        <f t="shared" si="257"/>
        <v>-1195.3900190987042</v>
      </c>
      <c r="BP153" s="53">
        <f t="shared" ref="BP153:CR153" si="259">IF($D9="", "", BP81-BP$4)</f>
        <v>-1169.0083767041215</v>
      </c>
      <c r="BQ153" s="53">
        <f t="shared" si="259"/>
        <v>-1141.8318216681364</v>
      </c>
      <c r="BR153" s="53">
        <f t="shared" si="259"/>
        <v>-1113.8364022556343</v>
      </c>
      <c r="BS153" s="53">
        <f t="shared" si="259"/>
        <v>-1084.9974450351438</v>
      </c>
      <c r="BT153" s="53">
        <f t="shared" si="259"/>
        <v>-1055.2895331333566</v>
      </c>
      <c r="BU153" s="53">
        <f t="shared" si="259"/>
        <v>-1024.6864838337351</v>
      </c>
      <c r="BV153" s="53">
        <f t="shared" si="259"/>
        <v>-993.16132550119073</v>
      </c>
      <c r="BW153" s="53">
        <f t="shared" si="259"/>
        <v>-960.68627381068654</v>
      </c>
      <c r="BX153" s="53">
        <f t="shared" si="259"/>
        <v>-927.2327072598855</v>
      </c>
      <c r="BY153" s="53">
        <f t="shared" si="259"/>
        <v>-892.77114194407477</v>
      </c>
      <c r="BZ153" s="53">
        <f t="shared" si="259"/>
        <v>-857.27120557060698</v>
      </c>
      <c r="CA153" s="53">
        <f t="shared" si="259"/>
        <v>-820.7016106909723</v>
      </c>
      <c r="CB153" s="53">
        <f t="shared" si="259"/>
        <v>-783.03012712567579</v>
      </c>
      <c r="CC153" s="53">
        <f t="shared" si="259"/>
        <v>-744.22355355875334</v>
      </c>
      <c r="CD153" s="53">
        <f t="shared" si="259"/>
        <v>-704.24768827605294</v>
      </c>
      <c r="CE153" s="53">
        <f t="shared" si="259"/>
        <v>-663.06729902201914</v>
      </c>
      <c r="CF153" s="53">
        <f t="shared" si="259"/>
        <v>-620.64609194820514</v>
      </c>
      <c r="CG153" s="53">
        <f t="shared" si="259"/>
        <v>-576.94667962598032</v>
      </c>
      <c r="CH153" s="53">
        <f t="shared" si="259"/>
        <v>-531.93054809572641</v>
      </c>
      <c r="CI153" s="53">
        <f t="shared" si="259"/>
        <v>-485.55802292295266</v>
      </c>
      <c r="CJ153" s="53">
        <f t="shared" si="259"/>
        <v>-437.78823423164431</v>
      </c>
      <c r="CK153" s="53">
        <f t="shared" si="259"/>
        <v>-388.57908068422694</v>
      </c>
      <c r="CL153" s="53">
        <f t="shared" si="259"/>
        <v>-337.88719237572514</v>
      </c>
      <c r="CM153" s="53">
        <f t="shared" si="259"/>
        <v>-285.66789261059603</v>
      </c>
      <c r="CN153" s="53">
        <f t="shared" si="259"/>
        <v>-231.87515852740034</v>
      </c>
      <c r="CO153" s="53">
        <f t="shared" si="259"/>
        <v>-176.46158053679392</v>
      </c>
      <c r="CP153" s="53">
        <f t="shared" si="259"/>
        <v>-119.37832053791499</v>
      </c>
      <c r="CQ153" s="53">
        <f t="shared" si="259"/>
        <v>-60.575068875565194</v>
      </c>
      <c r="CR153" s="54">
        <f t="shared" si="259"/>
        <v>0</v>
      </c>
    </row>
    <row r="154" spans="67:96" x14ac:dyDescent="0.25">
      <c r="BO154" s="52">
        <f t="shared" si="257"/>
        <v>-281.95931654417654</v>
      </c>
      <c r="BP154" s="53">
        <f t="shared" ref="BP154:CR154" si="260">IF($D10="", "", BP82-BP$4)</f>
        <v>-275.73661956656724</v>
      </c>
      <c r="BQ154" s="53">
        <f t="shared" si="260"/>
        <v>-269.32642476691399</v>
      </c>
      <c r="BR154" s="53">
        <f t="shared" si="260"/>
        <v>-262.72308259591227</v>
      </c>
      <c r="BS154" s="53">
        <f t="shared" si="260"/>
        <v>-255.92077327606967</v>
      </c>
      <c r="BT154" s="53">
        <f t="shared" si="260"/>
        <v>-248.91350167273777</v>
      </c>
      <c r="BU154" s="53">
        <f t="shared" si="260"/>
        <v>-241.69509200993343</v>
      </c>
      <c r="BV154" s="53">
        <f t="shared" si="260"/>
        <v>-234.25918242780608</v>
      </c>
      <c r="BW154" s="53">
        <f t="shared" si="260"/>
        <v>-226.5992193754937</v>
      </c>
      <c r="BX154" s="53">
        <f t="shared" si="260"/>
        <v>-218.70845183526399</v>
      </c>
      <c r="BY154" s="53">
        <f t="shared" si="260"/>
        <v>-210.57992537255632</v>
      </c>
      <c r="BZ154" s="53">
        <f t="shared" si="260"/>
        <v>-202.20647600683151</v>
      </c>
      <c r="CA154" s="53">
        <f t="shared" si="260"/>
        <v>-193.58072389761219</v>
      </c>
      <c r="CB154" s="53">
        <f t="shared" si="260"/>
        <v>-184.69506684044609</v>
      </c>
      <c r="CC154" s="53">
        <f t="shared" si="260"/>
        <v>-175.5416735666804</v>
      </c>
      <c r="CD154" s="53">
        <f t="shared" si="260"/>
        <v>-166.11247684151749</v>
      </c>
      <c r="CE154" s="53">
        <f t="shared" si="260"/>
        <v>-156.39916635409463</v>
      </c>
      <c r="CF154" s="53">
        <f t="shared" si="260"/>
        <v>-146.39318139321404</v>
      </c>
      <c r="CG154" s="53">
        <f t="shared" si="260"/>
        <v>-136.08570330243674</v>
      </c>
      <c r="CH154" s="53">
        <f t="shared" si="260"/>
        <v>-125.46764770807931</v>
      </c>
      <c r="CI154" s="53">
        <f t="shared" si="260"/>
        <v>-114.52965651251725</v>
      </c>
      <c r="CJ154" s="53">
        <f t="shared" si="260"/>
        <v>-103.26208964677062</v>
      </c>
      <c r="CK154" s="53">
        <f t="shared" si="260"/>
        <v>-91.655016574193723</v>
      </c>
      <c r="CL154" s="53">
        <f t="shared" si="260"/>
        <v>-79.698207538283896</v>
      </c>
      <c r="CM154" s="53">
        <f t="shared" si="260"/>
        <v>-67.381124546984211</v>
      </c>
      <c r="CN154" s="53">
        <f t="shared" si="260"/>
        <v>-54.692912085040007</v>
      </c>
      <c r="CO154" s="53">
        <f t="shared" si="260"/>
        <v>-41.622387546813115</v>
      </c>
      <c r="CP154" s="53">
        <f t="shared" si="260"/>
        <v>-28.158031379978638</v>
      </c>
      <c r="CQ154" s="53">
        <f t="shared" si="260"/>
        <v>-14.287976933759637</v>
      </c>
      <c r="CR154" s="54">
        <f t="shared" si="260"/>
        <v>0</v>
      </c>
    </row>
    <row r="155" spans="67:96" x14ac:dyDescent="0.25">
      <c r="BO155" s="52">
        <f t="shared" si="257"/>
        <v>989.79468411864946</v>
      </c>
      <c r="BP155" s="53">
        <f t="shared" ref="BP155:CR155" si="261">IF($D11="", "", BP83-BP$4)</f>
        <v>967.95042493689107</v>
      </c>
      <c r="BQ155" s="53">
        <f t="shared" si="261"/>
        <v>945.44797027559252</v>
      </c>
      <c r="BR155" s="53">
        <f t="shared" si="261"/>
        <v>922.26748786272947</v>
      </c>
      <c r="BS155" s="53">
        <f t="shared" si="261"/>
        <v>898.38854785467265</v>
      </c>
      <c r="BT155" s="53">
        <f t="shared" si="261"/>
        <v>873.79010483031743</v>
      </c>
      <c r="BU155" s="53">
        <f t="shared" si="261"/>
        <v>848.4504792431544</v>
      </c>
      <c r="BV155" s="53">
        <f t="shared" si="261"/>
        <v>822.34733831425547</v>
      </c>
      <c r="BW155" s="53">
        <f t="shared" si="261"/>
        <v>795.45767634938238</v>
      </c>
      <c r="BX155" s="53">
        <f t="shared" si="261"/>
        <v>767.75779446333763</v>
      </c>
      <c r="BY155" s="53">
        <f t="shared" si="261"/>
        <v>739.22327969322214</v>
      </c>
      <c r="BZ155" s="53">
        <f t="shared" si="261"/>
        <v>709.82898348232266</v>
      </c>
      <c r="CA155" s="53">
        <f t="shared" si="261"/>
        <v>679.54899951562402</v>
      </c>
      <c r="CB155" s="53">
        <f t="shared" si="261"/>
        <v>648.35664088785416</v>
      </c>
      <c r="CC155" s="53">
        <f t="shared" si="261"/>
        <v>616.22441658301977</v>
      </c>
      <c r="CD155" s="53">
        <f t="shared" si="261"/>
        <v>583.12400724575855</v>
      </c>
      <c r="CE155" s="53">
        <f t="shared" si="261"/>
        <v>549.02624022212694</v>
      </c>
      <c r="CF155" s="53">
        <f t="shared" si="261"/>
        <v>513.90106384895626</v>
      </c>
      <c r="CG155" s="53">
        <f t="shared" si="261"/>
        <v>477.7175209679117</v>
      </c>
      <c r="CH155" s="53">
        <f t="shared" si="261"/>
        <v>440.44372164193192</v>
      </c>
      <c r="CI155" s="53">
        <f t="shared" si="261"/>
        <v>402.04681504925247</v>
      </c>
      <c r="CJ155" s="53">
        <f t="shared" si="261"/>
        <v>362.49296053085709</v>
      </c>
      <c r="CK155" s="53">
        <f t="shared" si="261"/>
        <v>321.74729776545428</v>
      </c>
      <c r="CL155" s="53">
        <f t="shared" si="261"/>
        <v>279.77391604566947</v>
      </c>
      <c r="CM155" s="53">
        <f t="shared" si="261"/>
        <v>236.53582262841519</v>
      </c>
      <c r="CN155" s="53">
        <f t="shared" si="261"/>
        <v>191.99491013202351</v>
      </c>
      <c r="CO155" s="53">
        <f t="shared" si="261"/>
        <v>146.11192295060027</v>
      </c>
      <c r="CP155" s="53">
        <f t="shared" si="261"/>
        <v>98.846422656730283</v>
      </c>
      <c r="CQ155" s="53">
        <f t="shared" si="261"/>
        <v>50.156752361333929</v>
      </c>
      <c r="CR155" s="54">
        <f t="shared" si="261"/>
        <v>5.8207660913467407E-11</v>
      </c>
    </row>
    <row r="156" spans="67:96" x14ac:dyDescent="0.25">
      <c r="BO156" s="52">
        <f t="shared" si="257"/>
        <v>2640.4315163876745</v>
      </c>
      <c r="BP156" s="53">
        <f t="shared" ref="BP156:CR156" si="262">IF($D12="", "", BP84-BP$4)</f>
        <v>2582.1585519829532</v>
      </c>
      <c r="BQ156" s="53">
        <f t="shared" si="262"/>
        <v>2522.1297485986142</v>
      </c>
      <c r="BR156" s="53">
        <f t="shared" si="262"/>
        <v>2460.2922005596338</v>
      </c>
      <c r="BS156" s="53">
        <f t="shared" si="262"/>
        <v>2396.5914080752409</v>
      </c>
      <c r="BT156" s="53">
        <f t="shared" si="262"/>
        <v>2330.9712292061013</v>
      </c>
      <c r="BU156" s="53">
        <f t="shared" si="262"/>
        <v>2263.3738303846039</v>
      </c>
      <c r="BV156" s="53">
        <f t="shared" si="262"/>
        <v>2193.7396354436642</v>
      </c>
      <c r="BW156" s="53">
        <f t="shared" si="262"/>
        <v>2122.0072731100372</v>
      </c>
      <c r="BX156" s="53">
        <f t="shared" si="262"/>
        <v>2048.1135229155771</v>
      </c>
      <c r="BY156" s="53">
        <f t="shared" si="262"/>
        <v>1971.9932594783604</v>
      </c>
      <c r="BZ156" s="53">
        <f t="shared" si="262"/>
        <v>1893.5793951055966</v>
      </c>
      <c r="CA156" s="53">
        <f t="shared" si="262"/>
        <v>1812.8028206663148</v>
      </c>
      <c r="CB156" s="53">
        <f t="shared" si="262"/>
        <v>1729.5923446830129</v>
      </c>
      <c r="CC156" s="53">
        <f t="shared" si="262"/>
        <v>1643.8746305879904</v>
      </c>
      <c r="CD156" s="53">
        <f t="shared" si="262"/>
        <v>1555.5741320888628</v>
      </c>
      <c r="CE156" s="53">
        <f t="shared" si="262"/>
        <v>1464.6130265866814</v>
      </c>
      <c r="CF156" s="53">
        <f t="shared" si="262"/>
        <v>1370.9111465882161</v>
      </c>
      <c r="CG156" s="53">
        <f t="shared" si="262"/>
        <v>1274.3859090509359</v>
      </c>
      <c r="CH156" s="53">
        <f t="shared" si="262"/>
        <v>1174.9522425996547</v>
      </c>
      <c r="CI156" s="53">
        <f t="shared" si="262"/>
        <v>1072.5225125497382</v>
      </c>
      <c r="CJ156" s="53">
        <f t="shared" si="262"/>
        <v>967.00644367135828</v>
      </c>
      <c r="CK156" s="53">
        <f t="shared" si="262"/>
        <v>858.31104062666418</v>
      </c>
      <c r="CL156" s="53">
        <f t="shared" si="262"/>
        <v>746.34050600911723</v>
      </c>
      <c r="CM156" s="53">
        <f t="shared" si="262"/>
        <v>630.9961559138028</v>
      </c>
      <c r="CN156" s="53">
        <f t="shared" si="262"/>
        <v>512.17633296345593</v>
      </c>
      <c r="CO156" s="53">
        <f t="shared" si="262"/>
        <v>389.77631671389099</v>
      </c>
      <c r="CP156" s="53">
        <f t="shared" si="262"/>
        <v>263.68823136028368</v>
      </c>
      <c r="CQ156" s="53">
        <f t="shared" si="262"/>
        <v>133.80095066124341</v>
      </c>
      <c r="CR156" s="54">
        <f t="shared" si="262"/>
        <v>0</v>
      </c>
    </row>
    <row r="157" spans="67:96" x14ac:dyDescent="0.25">
      <c r="BO157" s="52">
        <f t="shared" si="257"/>
        <v>4631.769189480925</v>
      </c>
      <c r="BP157" s="53">
        <f t="shared" ref="BP157:CR157" si="263">IF($D13="", "", BP85-BP$4)</f>
        <v>4529.5484276719508</v>
      </c>
      <c r="BQ157" s="53">
        <f t="shared" si="263"/>
        <v>4424.2476235150825</v>
      </c>
      <c r="BR157" s="53">
        <f t="shared" si="263"/>
        <v>4315.773971393297</v>
      </c>
      <c r="BS157" s="53">
        <f t="shared" si="263"/>
        <v>4204.0318693377776</v>
      </c>
      <c r="BT157" s="53">
        <f t="shared" si="263"/>
        <v>4088.9228347697644</v>
      </c>
      <c r="BU157" s="53">
        <f t="shared" si="263"/>
        <v>3970.3454177046951</v>
      </c>
      <c r="BV157" s="53">
        <f t="shared" si="263"/>
        <v>3848.1951113400282</v>
      </c>
      <c r="BW157" s="53">
        <f t="shared" si="263"/>
        <v>3722.3642599494488</v>
      </c>
      <c r="BX157" s="53">
        <f t="shared" si="263"/>
        <v>3592.7419640020526</v>
      </c>
      <c r="BY157" s="53">
        <f t="shared" si="263"/>
        <v>3459.2139824219921</v>
      </c>
      <c r="BZ157" s="53">
        <f t="shared" si="263"/>
        <v>3321.6626319038332</v>
      </c>
      <c r="CA157" s="53">
        <f t="shared" si="263"/>
        <v>3179.9666831932846</v>
      </c>
      <c r="CB157" s="53">
        <f t="shared" si="263"/>
        <v>3034.0012542437762</v>
      </c>
      <c r="CC157" s="53">
        <f t="shared" si="263"/>
        <v>2883.6377001526998</v>
      </c>
      <c r="CD157" s="53">
        <f t="shared" si="263"/>
        <v>2728.743499782111</v>
      </c>
      <c r="CE157" s="53">
        <f t="shared" si="263"/>
        <v>2569.1821389624092</v>
      </c>
      <c r="CF157" s="53">
        <f t="shared" si="263"/>
        <v>2404.8129901775392</v>
      </c>
      <c r="CG157" s="53">
        <f t="shared" si="263"/>
        <v>2235.491188624379</v>
      </c>
      <c r="CH157" s="53">
        <f t="shared" si="263"/>
        <v>2061.0675045379612</v>
      </c>
      <c r="CI157" s="53">
        <f t="shared" si="263"/>
        <v>1881.3882116695459</v>
      </c>
      <c r="CJ157" s="53">
        <f t="shared" si="263"/>
        <v>1696.2949518017704</v>
      </c>
      <c r="CK157" s="53">
        <f t="shared" si="263"/>
        <v>1505.624595181609</v>
      </c>
      <c r="CL157" s="53">
        <f t="shared" si="263"/>
        <v>1309.2090967479162</v>
      </c>
      <c r="CM157" s="53">
        <f t="shared" si="263"/>
        <v>1106.8753480267478</v>
      </c>
      <c r="CN157" s="53">
        <f t="shared" si="263"/>
        <v>898.44502456433838</v>
      </c>
      <c r="CO157" s="53">
        <f t="shared" si="263"/>
        <v>683.73442876292393</v>
      </c>
      <c r="CP157" s="53">
        <f t="shared" si="263"/>
        <v>462.55432798119728</v>
      </c>
      <c r="CQ157" s="53">
        <f t="shared" si="263"/>
        <v>234.70978775620461</v>
      </c>
      <c r="CR157" s="54">
        <f t="shared" si="263"/>
        <v>0</v>
      </c>
    </row>
    <row r="158" spans="67:96" x14ac:dyDescent="0.25">
      <c r="BO158" s="52">
        <f t="shared" si="257"/>
        <v>6517.3721188700874</v>
      </c>
      <c r="BP158" s="53">
        <f t="shared" ref="BP158:CR158" si="264">IF($D14="", "", BP86-BP$4)</f>
        <v>6373.5370710234856</v>
      </c>
      <c r="BQ158" s="53">
        <f t="shared" si="264"/>
        <v>6225.3680891438853</v>
      </c>
      <c r="BR158" s="53">
        <f t="shared" si="264"/>
        <v>6072.7345862534712</v>
      </c>
      <c r="BS158" s="53">
        <f t="shared" si="264"/>
        <v>5915.5020406217373</v>
      </c>
      <c r="BT158" s="53">
        <f t="shared" si="264"/>
        <v>5753.5318772061728</v>
      </c>
      <c r="BU158" s="53">
        <f t="shared" si="264"/>
        <v>5586.681345521094</v>
      </c>
      <c r="BV158" s="53">
        <f t="shared" si="264"/>
        <v>5414.8033938259177</v>
      </c>
      <c r="BW158" s="53">
        <f t="shared" si="264"/>
        <v>5237.7465395230392</v>
      </c>
      <c r="BX158" s="53">
        <f t="shared" si="264"/>
        <v>5055.3547356502968</v>
      </c>
      <c r="BY158" s="53">
        <f t="shared" si="264"/>
        <v>4867.467233350937</v>
      </c>
      <c r="BZ158" s="53">
        <f t="shared" si="264"/>
        <v>4673.9184401994571</v>
      </c>
      <c r="CA158" s="53">
        <f t="shared" si="264"/>
        <v>4474.5377742586134</v>
      </c>
      <c r="CB158" s="53">
        <f t="shared" si="264"/>
        <v>4269.1495137392776</v>
      </c>
      <c r="CC158" s="53">
        <f t="shared" si="264"/>
        <v>4057.5726421299041</v>
      </c>
      <c r="CD158" s="53">
        <f t="shared" si="264"/>
        <v>3839.6206886597793</v>
      </c>
      <c r="CE158" s="53">
        <f t="shared" si="264"/>
        <v>3615.101563955337</v>
      </c>
      <c r="CF158" s="53">
        <f t="shared" si="264"/>
        <v>3383.8173907443997</v>
      </c>
      <c r="CG158" s="53">
        <f t="shared" si="264"/>
        <v>3145.5643294594192</v>
      </c>
      <c r="CH158" s="53">
        <f t="shared" si="264"/>
        <v>2900.1323985857598</v>
      </c>
      <c r="CI158" s="53">
        <f t="shared" si="264"/>
        <v>2647.3052895971341</v>
      </c>
      <c r="CJ158" s="53">
        <f t="shared" si="264"/>
        <v>2386.8601763145998</v>
      </c>
      <c r="CK158" s="53">
        <f t="shared" si="264"/>
        <v>2118.5675185212167</v>
      </c>
      <c r="CL158" s="53">
        <f t="shared" si="264"/>
        <v>1842.190859659866</v>
      </c>
      <c r="CM158" s="53">
        <f t="shared" si="264"/>
        <v>1557.4866184346029</v>
      </c>
      <c r="CN158" s="53">
        <f t="shared" si="264"/>
        <v>1264.2038741332944</v>
      </c>
      <c r="CO158" s="53">
        <f t="shared" si="264"/>
        <v>962.08414548181463</v>
      </c>
      <c r="CP158" s="53">
        <f t="shared" si="264"/>
        <v>650.86116283468436</v>
      </c>
      <c r="CQ158" s="53">
        <f t="shared" si="264"/>
        <v>330.26063350087497</v>
      </c>
      <c r="CR158" s="54">
        <f t="shared" si="264"/>
        <v>0</v>
      </c>
    </row>
    <row r="159" spans="67:96" x14ac:dyDescent="0.25">
      <c r="BO159" s="52">
        <f t="shared" si="257"/>
        <v>12153.621373539558</v>
      </c>
      <c r="BP159" s="53">
        <f t="shared" ref="BP159:CR159" si="265">IF($D15="", "", BP87-BP$4)</f>
        <v>11885.39720590139</v>
      </c>
      <c r="BQ159" s="53">
        <f t="shared" si="265"/>
        <v>11609.091100891121</v>
      </c>
      <c r="BR159" s="53">
        <f t="shared" si="265"/>
        <v>11324.459539394709</v>
      </c>
      <c r="BS159" s="53">
        <f t="shared" si="265"/>
        <v>11031.251664755604</v>
      </c>
      <c r="BT159" s="53">
        <f t="shared" si="265"/>
        <v>10729.209061685047</v>
      </c>
      <c r="BU159" s="53">
        <f t="shared" si="265"/>
        <v>10418.065528511157</v>
      </c>
      <c r="BV159" s="53">
        <f t="shared" si="265"/>
        <v>10097.546842564974</v>
      </c>
      <c r="BW159" s="53">
        <f t="shared" si="265"/>
        <v>9767.3705184976861</v>
      </c>
      <c r="BX159" s="53">
        <f t="shared" si="265"/>
        <v>9427.24555931543</v>
      </c>
      <c r="BY159" s="53">
        <f t="shared" si="265"/>
        <v>9076.8721999126719</v>
      </c>
      <c r="BZ159" s="53">
        <f t="shared" si="265"/>
        <v>8715.9416428775585</v>
      </c>
      <c r="CA159" s="53">
        <f t="shared" si="265"/>
        <v>8344.1357863371959</v>
      </c>
      <c r="CB159" s="53">
        <f t="shared" si="265"/>
        <v>7961.1269436021685</v>
      </c>
      <c r="CC159" s="53">
        <f t="shared" si="265"/>
        <v>7566.577554363932</v>
      </c>
      <c r="CD159" s="53">
        <f t="shared" si="265"/>
        <v>7160.1398871898418</v>
      </c>
      <c r="CE159" s="53">
        <f t="shared" si="265"/>
        <v>6741.4557330542011</v>
      </c>
      <c r="CF159" s="53">
        <f t="shared" si="265"/>
        <v>6310.1560896351584</v>
      </c>
      <c r="CG159" s="53">
        <f t="shared" si="265"/>
        <v>5865.8608360987273</v>
      </c>
      <c r="CH159" s="53">
        <f t="shared" si="265"/>
        <v>5408.178398083779</v>
      </c>
      <c r="CI159" s="53">
        <f t="shared" si="265"/>
        <v>4936.7054025926045</v>
      </c>
      <c r="CJ159" s="53">
        <f t="shared" si="265"/>
        <v>4451.0263224830269</v>
      </c>
      <c r="CK159" s="53">
        <f t="shared" si="265"/>
        <v>3950.7131102483254</v>
      </c>
      <c r="CL159" s="53">
        <f t="shared" si="265"/>
        <v>3435.3248207627912</v>
      </c>
      <c r="CM159" s="53">
        <f t="shared" si="265"/>
        <v>2904.4072226599092</v>
      </c>
      <c r="CN159" s="53">
        <f t="shared" si="265"/>
        <v>2357.4923980007297</v>
      </c>
      <c r="CO159" s="53">
        <f t="shared" si="265"/>
        <v>1794.0983298801002</v>
      </c>
      <c r="CP159" s="53">
        <f t="shared" si="265"/>
        <v>1213.7284776069573</v>
      </c>
      <c r="CQ159" s="53">
        <f t="shared" si="265"/>
        <v>615.87133908364922</v>
      </c>
      <c r="CR159" s="54">
        <f t="shared" si="265"/>
        <v>0</v>
      </c>
    </row>
    <row r="160" spans="67:96" x14ac:dyDescent="0.25">
      <c r="BO160" s="52" t="str">
        <f t="shared" si="257"/>
        <v/>
      </c>
      <c r="BP160" s="53" t="str">
        <f t="shared" ref="BP160:CR160" si="266">IF($D16="", "", BP88-BP$4)</f>
        <v/>
      </c>
      <c r="BQ160" s="53" t="str">
        <f t="shared" si="266"/>
        <v/>
      </c>
      <c r="BR160" s="53" t="str">
        <f t="shared" si="266"/>
        <v/>
      </c>
      <c r="BS160" s="53" t="str">
        <f t="shared" si="266"/>
        <v/>
      </c>
      <c r="BT160" s="53" t="str">
        <f t="shared" si="266"/>
        <v/>
      </c>
      <c r="BU160" s="53" t="str">
        <f t="shared" si="266"/>
        <v/>
      </c>
      <c r="BV160" s="53" t="str">
        <f t="shared" si="266"/>
        <v/>
      </c>
      <c r="BW160" s="53" t="str">
        <f t="shared" si="266"/>
        <v/>
      </c>
      <c r="BX160" s="53" t="str">
        <f t="shared" si="266"/>
        <v/>
      </c>
      <c r="BY160" s="53" t="str">
        <f t="shared" si="266"/>
        <v/>
      </c>
      <c r="BZ160" s="53" t="str">
        <f t="shared" si="266"/>
        <v/>
      </c>
      <c r="CA160" s="53" t="str">
        <f t="shared" si="266"/>
        <v/>
      </c>
      <c r="CB160" s="53" t="str">
        <f t="shared" si="266"/>
        <v/>
      </c>
      <c r="CC160" s="53" t="str">
        <f t="shared" si="266"/>
        <v/>
      </c>
      <c r="CD160" s="53" t="str">
        <f t="shared" si="266"/>
        <v/>
      </c>
      <c r="CE160" s="53" t="str">
        <f t="shared" si="266"/>
        <v/>
      </c>
      <c r="CF160" s="53" t="str">
        <f t="shared" si="266"/>
        <v/>
      </c>
      <c r="CG160" s="53" t="str">
        <f t="shared" si="266"/>
        <v/>
      </c>
      <c r="CH160" s="53" t="str">
        <f t="shared" si="266"/>
        <v/>
      </c>
      <c r="CI160" s="53" t="str">
        <f t="shared" si="266"/>
        <v/>
      </c>
      <c r="CJ160" s="53" t="str">
        <f t="shared" si="266"/>
        <v/>
      </c>
      <c r="CK160" s="53" t="str">
        <f t="shared" si="266"/>
        <v/>
      </c>
      <c r="CL160" s="53" t="str">
        <f t="shared" si="266"/>
        <v/>
      </c>
      <c r="CM160" s="53" t="str">
        <f t="shared" si="266"/>
        <v/>
      </c>
      <c r="CN160" s="53" t="str">
        <f t="shared" si="266"/>
        <v/>
      </c>
      <c r="CO160" s="53" t="str">
        <f t="shared" si="266"/>
        <v/>
      </c>
      <c r="CP160" s="53" t="str">
        <f t="shared" si="266"/>
        <v/>
      </c>
      <c r="CQ160" s="53" t="str">
        <f t="shared" si="266"/>
        <v/>
      </c>
      <c r="CR160" s="54" t="str">
        <f t="shared" si="266"/>
        <v/>
      </c>
    </row>
    <row r="161" spans="67:96" x14ac:dyDescent="0.25">
      <c r="BO161" s="52" t="str">
        <f t="shared" si="257"/>
        <v/>
      </c>
      <c r="BP161" s="53" t="str">
        <f t="shared" ref="BP161:CR161" si="267">IF($D17="", "", BP89-BP$4)</f>
        <v/>
      </c>
      <c r="BQ161" s="53" t="str">
        <f t="shared" si="267"/>
        <v/>
      </c>
      <c r="BR161" s="53" t="str">
        <f t="shared" si="267"/>
        <v/>
      </c>
      <c r="BS161" s="53" t="str">
        <f t="shared" si="267"/>
        <v/>
      </c>
      <c r="BT161" s="53" t="str">
        <f t="shared" si="267"/>
        <v/>
      </c>
      <c r="BU161" s="53" t="str">
        <f t="shared" si="267"/>
        <v/>
      </c>
      <c r="BV161" s="53" t="str">
        <f t="shared" si="267"/>
        <v/>
      </c>
      <c r="BW161" s="53" t="str">
        <f t="shared" si="267"/>
        <v/>
      </c>
      <c r="BX161" s="53" t="str">
        <f t="shared" si="267"/>
        <v/>
      </c>
      <c r="BY161" s="53" t="str">
        <f t="shared" si="267"/>
        <v/>
      </c>
      <c r="BZ161" s="53" t="str">
        <f t="shared" si="267"/>
        <v/>
      </c>
      <c r="CA161" s="53" t="str">
        <f t="shared" si="267"/>
        <v/>
      </c>
      <c r="CB161" s="53" t="str">
        <f t="shared" si="267"/>
        <v/>
      </c>
      <c r="CC161" s="53" t="str">
        <f t="shared" si="267"/>
        <v/>
      </c>
      <c r="CD161" s="53" t="str">
        <f t="shared" si="267"/>
        <v/>
      </c>
      <c r="CE161" s="53" t="str">
        <f t="shared" si="267"/>
        <v/>
      </c>
      <c r="CF161" s="53" t="str">
        <f t="shared" si="267"/>
        <v/>
      </c>
      <c r="CG161" s="53" t="str">
        <f t="shared" si="267"/>
        <v/>
      </c>
      <c r="CH161" s="53" t="str">
        <f t="shared" si="267"/>
        <v/>
      </c>
      <c r="CI161" s="53" t="str">
        <f t="shared" si="267"/>
        <v/>
      </c>
      <c r="CJ161" s="53" t="str">
        <f t="shared" si="267"/>
        <v/>
      </c>
      <c r="CK161" s="53" t="str">
        <f t="shared" si="267"/>
        <v/>
      </c>
      <c r="CL161" s="53" t="str">
        <f t="shared" si="267"/>
        <v/>
      </c>
      <c r="CM161" s="53" t="str">
        <f t="shared" si="267"/>
        <v/>
      </c>
      <c r="CN161" s="53" t="str">
        <f t="shared" si="267"/>
        <v/>
      </c>
      <c r="CO161" s="53" t="str">
        <f t="shared" si="267"/>
        <v/>
      </c>
      <c r="CP161" s="53" t="str">
        <f t="shared" si="267"/>
        <v/>
      </c>
      <c r="CQ161" s="53" t="str">
        <f t="shared" si="267"/>
        <v/>
      </c>
      <c r="CR161" s="54" t="str">
        <f t="shared" si="267"/>
        <v/>
      </c>
    </row>
    <row r="162" spans="67:96" x14ac:dyDescent="0.25">
      <c r="BO162" s="52" t="str">
        <f t="shared" si="257"/>
        <v/>
      </c>
      <c r="BP162" s="53" t="str">
        <f t="shared" ref="BP162:CR162" si="268">IF($D18="", "", BP90-BP$4)</f>
        <v/>
      </c>
      <c r="BQ162" s="53" t="str">
        <f t="shared" si="268"/>
        <v/>
      </c>
      <c r="BR162" s="53" t="str">
        <f t="shared" si="268"/>
        <v/>
      </c>
      <c r="BS162" s="53" t="str">
        <f t="shared" si="268"/>
        <v/>
      </c>
      <c r="BT162" s="53" t="str">
        <f t="shared" si="268"/>
        <v/>
      </c>
      <c r="BU162" s="53" t="str">
        <f t="shared" si="268"/>
        <v/>
      </c>
      <c r="BV162" s="53" t="str">
        <f t="shared" si="268"/>
        <v/>
      </c>
      <c r="BW162" s="53" t="str">
        <f t="shared" si="268"/>
        <v/>
      </c>
      <c r="BX162" s="53" t="str">
        <f t="shared" si="268"/>
        <v/>
      </c>
      <c r="BY162" s="53" t="str">
        <f t="shared" si="268"/>
        <v/>
      </c>
      <c r="BZ162" s="53" t="str">
        <f t="shared" si="268"/>
        <v/>
      </c>
      <c r="CA162" s="53" t="str">
        <f t="shared" si="268"/>
        <v/>
      </c>
      <c r="CB162" s="53" t="str">
        <f t="shared" si="268"/>
        <v/>
      </c>
      <c r="CC162" s="53" t="str">
        <f t="shared" si="268"/>
        <v/>
      </c>
      <c r="CD162" s="53" t="str">
        <f t="shared" si="268"/>
        <v/>
      </c>
      <c r="CE162" s="53" t="str">
        <f t="shared" si="268"/>
        <v/>
      </c>
      <c r="CF162" s="53" t="str">
        <f t="shared" si="268"/>
        <v/>
      </c>
      <c r="CG162" s="53" t="str">
        <f t="shared" si="268"/>
        <v/>
      </c>
      <c r="CH162" s="53" t="str">
        <f t="shared" si="268"/>
        <v/>
      </c>
      <c r="CI162" s="53" t="str">
        <f t="shared" si="268"/>
        <v/>
      </c>
      <c r="CJ162" s="53" t="str">
        <f t="shared" si="268"/>
        <v/>
      </c>
      <c r="CK162" s="53" t="str">
        <f t="shared" si="268"/>
        <v/>
      </c>
      <c r="CL162" s="53" t="str">
        <f t="shared" si="268"/>
        <v/>
      </c>
      <c r="CM162" s="53" t="str">
        <f t="shared" si="268"/>
        <v/>
      </c>
      <c r="CN162" s="53" t="str">
        <f t="shared" si="268"/>
        <v/>
      </c>
      <c r="CO162" s="53" t="str">
        <f t="shared" si="268"/>
        <v/>
      </c>
      <c r="CP162" s="53" t="str">
        <f t="shared" si="268"/>
        <v/>
      </c>
      <c r="CQ162" s="53" t="str">
        <f t="shared" si="268"/>
        <v/>
      </c>
      <c r="CR162" s="54" t="str">
        <f t="shared" si="268"/>
        <v/>
      </c>
    </row>
    <row r="163" spans="67:96" x14ac:dyDescent="0.25">
      <c r="BO163" s="52" t="str">
        <f t="shared" si="257"/>
        <v/>
      </c>
      <c r="BP163" s="53" t="str">
        <f t="shared" ref="BP163:CR163" si="269">IF($D19="", "", BP91-BP$4)</f>
        <v/>
      </c>
      <c r="BQ163" s="53" t="str">
        <f t="shared" si="269"/>
        <v/>
      </c>
      <c r="BR163" s="53" t="str">
        <f t="shared" si="269"/>
        <v/>
      </c>
      <c r="BS163" s="53" t="str">
        <f t="shared" si="269"/>
        <v/>
      </c>
      <c r="BT163" s="53" t="str">
        <f t="shared" si="269"/>
        <v/>
      </c>
      <c r="BU163" s="53" t="str">
        <f t="shared" si="269"/>
        <v/>
      </c>
      <c r="BV163" s="53" t="str">
        <f t="shared" si="269"/>
        <v/>
      </c>
      <c r="BW163" s="53" t="str">
        <f t="shared" si="269"/>
        <v/>
      </c>
      <c r="BX163" s="53" t="str">
        <f t="shared" si="269"/>
        <v/>
      </c>
      <c r="BY163" s="53" t="str">
        <f t="shared" si="269"/>
        <v/>
      </c>
      <c r="BZ163" s="53" t="str">
        <f t="shared" si="269"/>
        <v/>
      </c>
      <c r="CA163" s="53" t="str">
        <f t="shared" si="269"/>
        <v/>
      </c>
      <c r="CB163" s="53" t="str">
        <f t="shared" si="269"/>
        <v/>
      </c>
      <c r="CC163" s="53" t="str">
        <f t="shared" si="269"/>
        <v/>
      </c>
      <c r="CD163" s="53" t="str">
        <f t="shared" si="269"/>
        <v/>
      </c>
      <c r="CE163" s="53" t="str">
        <f t="shared" si="269"/>
        <v/>
      </c>
      <c r="CF163" s="53" t="str">
        <f t="shared" si="269"/>
        <v/>
      </c>
      <c r="CG163" s="53" t="str">
        <f t="shared" si="269"/>
        <v/>
      </c>
      <c r="CH163" s="53" t="str">
        <f t="shared" si="269"/>
        <v/>
      </c>
      <c r="CI163" s="53" t="str">
        <f t="shared" si="269"/>
        <v/>
      </c>
      <c r="CJ163" s="53" t="str">
        <f t="shared" si="269"/>
        <v/>
      </c>
      <c r="CK163" s="53" t="str">
        <f t="shared" si="269"/>
        <v/>
      </c>
      <c r="CL163" s="53" t="str">
        <f t="shared" si="269"/>
        <v/>
      </c>
      <c r="CM163" s="53" t="str">
        <f t="shared" si="269"/>
        <v/>
      </c>
      <c r="CN163" s="53" t="str">
        <f t="shared" si="269"/>
        <v/>
      </c>
      <c r="CO163" s="53" t="str">
        <f t="shared" si="269"/>
        <v/>
      </c>
      <c r="CP163" s="53" t="str">
        <f t="shared" si="269"/>
        <v/>
      </c>
      <c r="CQ163" s="53" t="str">
        <f t="shared" si="269"/>
        <v/>
      </c>
      <c r="CR163" s="54" t="str">
        <f t="shared" si="269"/>
        <v/>
      </c>
    </row>
    <row r="164" spans="67:96" x14ac:dyDescent="0.25">
      <c r="BO164" s="52" t="str">
        <f t="shared" si="257"/>
        <v/>
      </c>
      <c r="BP164" s="53" t="str">
        <f t="shared" ref="BP164:CR164" si="270">IF($D20="", "", BP92-BP$4)</f>
        <v/>
      </c>
      <c r="BQ164" s="53" t="str">
        <f t="shared" si="270"/>
        <v/>
      </c>
      <c r="BR164" s="53" t="str">
        <f t="shared" si="270"/>
        <v/>
      </c>
      <c r="BS164" s="53" t="str">
        <f t="shared" si="270"/>
        <v/>
      </c>
      <c r="BT164" s="53" t="str">
        <f t="shared" si="270"/>
        <v/>
      </c>
      <c r="BU164" s="53" t="str">
        <f t="shared" si="270"/>
        <v/>
      </c>
      <c r="BV164" s="53" t="str">
        <f t="shared" si="270"/>
        <v/>
      </c>
      <c r="BW164" s="53" t="str">
        <f t="shared" si="270"/>
        <v/>
      </c>
      <c r="BX164" s="53" t="str">
        <f t="shared" si="270"/>
        <v/>
      </c>
      <c r="BY164" s="53" t="str">
        <f t="shared" si="270"/>
        <v/>
      </c>
      <c r="BZ164" s="53" t="str">
        <f t="shared" si="270"/>
        <v/>
      </c>
      <c r="CA164" s="53" t="str">
        <f t="shared" si="270"/>
        <v/>
      </c>
      <c r="CB164" s="53" t="str">
        <f t="shared" si="270"/>
        <v/>
      </c>
      <c r="CC164" s="53" t="str">
        <f t="shared" si="270"/>
        <v/>
      </c>
      <c r="CD164" s="53" t="str">
        <f t="shared" si="270"/>
        <v/>
      </c>
      <c r="CE164" s="53" t="str">
        <f t="shared" si="270"/>
        <v/>
      </c>
      <c r="CF164" s="53" t="str">
        <f t="shared" si="270"/>
        <v/>
      </c>
      <c r="CG164" s="53" t="str">
        <f t="shared" si="270"/>
        <v/>
      </c>
      <c r="CH164" s="53" t="str">
        <f t="shared" si="270"/>
        <v/>
      </c>
      <c r="CI164" s="53" t="str">
        <f t="shared" si="270"/>
        <v/>
      </c>
      <c r="CJ164" s="53" t="str">
        <f t="shared" si="270"/>
        <v/>
      </c>
      <c r="CK164" s="53" t="str">
        <f t="shared" si="270"/>
        <v/>
      </c>
      <c r="CL164" s="53" t="str">
        <f t="shared" si="270"/>
        <v/>
      </c>
      <c r="CM164" s="53" t="str">
        <f t="shared" si="270"/>
        <v/>
      </c>
      <c r="CN164" s="53" t="str">
        <f t="shared" si="270"/>
        <v/>
      </c>
      <c r="CO164" s="53" t="str">
        <f t="shared" si="270"/>
        <v/>
      </c>
      <c r="CP164" s="53" t="str">
        <f t="shared" si="270"/>
        <v/>
      </c>
      <c r="CQ164" s="53" t="str">
        <f t="shared" si="270"/>
        <v/>
      </c>
      <c r="CR164" s="54" t="str">
        <f t="shared" si="270"/>
        <v/>
      </c>
    </row>
    <row r="165" spans="67:96" x14ac:dyDescent="0.25">
      <c r="BO165" s="52" t="str">
        <f t="shared" si="257"/>
        <v/>
      </c>
      <c r="BP165" s="53" t="str">
        <f t="shared" ref="BP165:CR165" si="271">IF($D21="", "", BP93-BP$4)</f>
        <v/>
      </c>
      <c r="BQ165" s="53" t="str">
        <f t="shared" si="271"/>
        <v/>
      </c>
      <c r="BR165" s="53" t="str">
        <f t="shared" si="271"/>
        <v/>
      </c>
      <c r="BS165" s="53" t="str">
        <f t="shared" si="271"/>
        <v/>
      </c>
      <c r="BT165" s="53" t="str">
        <f t="shared" si="271"/>
        <v/>
      </c>
      <c r="BU165" s="53" t="str">
        <f t="shared" si="271"/>
        <v/>
      </c>
      <c r="BV165" s="53" t="str">
        <f t="shared" si="271"/>
        <v/>
      </c>
      <c r="BW165" s="53" t="str">
        <f t="shared" si="271"/>
        <v/>
      </c>
      <c r="BX165" s="53" t="str">
        <f t="shared" si="271"/>
        <v/>
      </c>
      <c r="BY165" s="53" t="str">
        <f t="shared" si="271"/>
        <v/>
      </c>
      <c r="BZ165" s="53" t="str">
        <f t="shared" si="271"/>
        <v/>
      </c>
      <c r="CA165" s="53" t="str">
        <f t="shared" si="271"/>
        <v/>
      </c>
      <c r="CB165" s="53" t="str">
        <f t="shared" si="271"/>
        <v/>
      </c>
      <c r="CC165" s="53" t="str">
        <f t="shared" si="271"/>
        <v/>
      </c>
      <c r="CD165" s="53" t="str">
        <f t="shared" si="271"/>
        <v/>
      </c>
      <c r="CE165" s="53" t="str">
        <f t="shared" si="271"/>
        <v/>
      </c>
      <c r="CF165" s="53" t="str">
        <f t="shared" si="271"/>
        <v/>
      </c>
      <c r="CG165" s="53" t="str">
        <f t="shared" si="271"/>
        <v/>
      </c>
      <c r="CH165" s="53" t="str">
        <f t="shared" si="271"/>
        <v/>
      </c>
      <c r="CI165" s="53" t="str">
        <f t="shared" si="271"/>
        <v/>
      </c>
      <c r="CJ165" s="53" t="str">
        <f t="shared" si="271"/>
        <v/>
      </c>
      <c r="CK165" s="53" t="str">
        <f t="shared" si="271"/>
        <v/>
      </c>
      <c r="CL165" s="53" t="str">
        <f t="shared" si="271"/>
        <v/>
      </c>
      <c r="CM165" s="53" t="str">
        <f t="shared" si="271"/>
        <v/>
      </c>
      <c r="CN165" s="53" t="str">
        <f t="shared" si="271"/>
        <v/>
      </c>
      <c r="CO165" s="53" t="str">
        <f t="shared" si="271"/>
        <v/>
      </c>
      <c r="CP165" s="53" t="str">
        <f t="shared" si="271"/>
        <v/>
      </c>
      <c r="CQ165" s="53" t="str">
        <f t="shared" si="271"/>
        <v/>
      </c>
      <c r="CR165" s="54" t="str">
        <f t="shared" si="271"/>
        <v/>
      </c>
    </row>
    <row r="166" spans="67:96" x14ac:dyDescent="0.25">
      <c r="BO166" s="52" t="str">
        <f t="shared" si="257"/>
        <v/>
      </c>
      <c r="BP166" s="53" t="str">
        <f t="shared" ref="BP166:CR166" si="272">IF($D22="", "", BP94-BP$4)</f>
        <v/>
      </c>
      <c r="BQ166" s="53" t="str">
        <f t="shared" si="272"/>
        <v/>
      </c>
      <c r="BR166" s="53" t="str">
        <f t="shared" si="272"/>
        <v/>
      </c>
      <c r="BS166" s="53" t="str">
        <f t="shared" si="272"/>
        <v/>
      </c>
      <c r="BT166" s="53" t="str">
        <f t="shared" si="272"/>
        <v/>
      </c>
      <c r="BU166" s="53" t="str">
        <f t="shared" si="272"/>
        <v/>
      </c>
      <c r="BV166" s="53" t="str">
        <f t="shared" si="272"/>
        <v/>
      </c>
      <c r="BW166" s="53" t="str">
        <f t="shared" si="272"/>
        <v/>
      </c>
      <c r="BX166" s="53" t="str">
        <f t="shared" si="272"/>
        <v/>
      </c>
      <c r="BY166" s="53" t="str">
        <f t="shared" si="272"/>
        <v/>
      </c>
      <c r="BZ166" s="53" t="str">
        <f t="shared" si="272"/>
        <v/>
      </c>
      <c r="CA166" s="53" t="str">
        <f t="shared" si="272"/>
        <v/>
      </c>
      <c r="CB166" s="53" t="str">
        <f t="shared" si="272"/>
        <v/>
      </c>
      <c r="CC166" s="53" t="str">
        <f t="shared" si="272"/>
        <v/>
      </c>
      <c r="CD166" s="53" t="str">
        <f t="shared" si="272"/>
        <v/>
      </c>
      <c r="CE166" s="53" t="str">
        <f t="shared" si="272"/>
        <v/>
      </c>
      <c r="CF166" s="53" t="str">
        <f t="shared" si="272"/>
        <v/>
      </c>
      <c r="CG166" s="53" t="str">
        <f t="shared" si="272"/>
        <v/>
      </c>
      <c r="CH166" s="53" t="str">
        <f t="shared" si="272"/>
        <v/>
      </c>
      <c r="CI166" s="53" t="str">
        <f t="shared" si="272"/>
        <v/>
      </c>
      <c r="CJ166" s="53" t="str">
        <f t="shared" si="272"/>
        <v/>
      </c>
      <c r="CK166" s="53" t="str">
        <f t="shared" si="272"/>
        <v/>
      </c>
      <c r="CL166" s="53" t="str">
        <f t="shared" si="272"/>
        <v/>
      </c>
      <c r="CM166" s="53" t="str">
        <f t="shared" si="272"/>
        <v/>
      </c>
      <c r="CN166" s="53" t="str">
        <f t="shared" si="272"/>
        <v/>
      </c>
      <c r="CO166" s="53" t="str">
        <f t="shared" si="272"/>
        <v/>
      </c>
      <c r="CP166" s="53" t="str">
        <f t="shared" si="272"/>
        <v/>
      </c>
      <c r="CQ166" s="53" t="str">
        <f t="shared" si="272"/>
        <v/>
      </c>
      <c r="CR166" s="54" t="str">
        <f t="shared" si="272"/>
        <v/>
      </c>
    </row>
    <row r="167" spans="67:96" x14ac:dyDescent="0.25">
      <c r="BO167" s="52" t="str">
        <f t="shared" si="257"/>
        <v/>
      </c>
      <c r="BP167" s="53" t="str">
        <f t="shared" ref="BP167:CR167" si="273">IF($D23="", "", BP95-BP$4)</f>
        <v/>
      </c>
      <c r="BQ167" s="53" t="str">
        <f t="shared" si="273"/>
        <v/>
      </c>
      <c r="BR167" s="53" t="str">
        <f t="shared" si="273"/>
        <v/>
      </c>
      <c r="BS167" s="53" t="str">
        <f t="shared" si="273"/>
        <v/>
      </c>
      <c r="BT167" s="53" t="str">
        <f t="shared" si="273"/>
        <v/>
      </c>
      <c r="BU167" s="53" t="str">
        <f t="shared" si="273"/>
        <v/>
      </c>
      <c r="BV167" s="53" t="str">
        <f t="shared" si="273"/>
        <v/>
      </c>
      <c r="BW167" s="53" t="str">
        <f t="shared" si="273"/>
        <v/>
      </c>
      <c r="BX167" s="53" t="str">
        <f t="shared" si="273"/>
        <v/>
      </c>
      <c r="BY167" s="53" t="str">
        <f t="shared" si="273"/>
        <v/>
      </c>
      <c r="BZ167" s="53" t="str">
        <f t="shared" si="273"/>
        <v/>
      </c>
      <c r="CA167" s="53" t="str">
        <f t="shared" si="273"/>
        <v/>
      </c>
      <c r="CB167" s="53" t="str">
        <f t="shared" si="273"/>
        <v/>
      </c>
      <c r="CC167" s="53" t="str">
        <f t="shared" si="273"/>
        <v/>
      </c>
      <c r="CD167" s="53" t="str">
        <f t="shared" si="273"/>
        <v/>
      </c>
      <c r="CE167" s="53" t="str">
        <f t="shared" si="273"/>
        <v/>
      </c>
      <c r="CF167" s="53" t="str">
        <f t="shared" si="273"/>
        <v/>
      </c>
      <c r="CG167" s="53" t="str">
        <f t="shared" si="273"/>
        <v/>
      </c>
      <c r="CH167" s="53" t="str">
        <f t="shared" si="273"/>
        <v/>
      </c>
      <c r="CI167" s="53" t="str">
        <f t="shared" si="273"/>
        <v/>
      </c>
      <c r="CJ167" s="53" t="str">
        <f t="shared" si="273"/>
        <v/>
      </c>
      <c r="CK167" s="53" t="str">
        <f t="shared" si="273"/>
        <v/>
      </c>
      <c r="CL167" s="53" t="str">
        <f t="shared" si="273"/>
        <v/>
      </c>
      <c r="CM167" s="53" t="str">
        <f t="shared" si="273"/>
        <v/>
      </c>
      <c r="CN167" s="53" t="str">
        <f t="shared" si="273"/>
        <v/>
      </c>
      <c r="CO167" s="53" t="str">
        <f t="shared" si="273"/>
        <v/>
      </c>
      <c r="CP167" s="53" t="str">
        <f t="shared" si="273"/>
        <v/>
      </c>
      <c r="CQ167" s="53" t="str">
        <f t="shared" si="273"/>
        <v/>
      </c>
      <c r="CR167" s="54" t="str">
        <f t="shared" si="273"/>
        <v/>
      </c>
    </row>
    <row r="168" spans="67:96" x14ac:dyDescent="0.25">
      <c r="BO168" s="52" t="str">
        <f t="shared" si="257"/>
        <v/>
      </c>
      <c r="BP168" s="53" t="str">
        <f t="shared" ref="BP168:CR168" si="274">IF($D24="", "", BP96-BP$4)</f>
        <v/>
      </c>
      <c r="BQ168" s="53" t="str">
        <f t="shared" si="274"/>
        <v/>
      </c>
      <c r="BR168" s="53" t="str">
        <f t="shared" si="274"/>
        <v/>
      </c>
      <c r="BS168" s="53" t="str">
        <f t="shared" si="274"/>
        <v/>
      </c>
      <c r="BT168" s="53" t="str">
        <f t="shared" si="274"/>
        <v/>
      </c>
      <c r="BU168" s="53" t="str">
        <f t="shared" si="274"/>
        <v/>
      </c>
      <c r="BV168" s="53" t="str">
        <f t="shared" si="274"/>
        <v/>
      </c>
      <c r="BW168" s="53" t="str">
        <f t="shared" si="274"/>
        <v/>
      </c>
      <c r="BX168" s="53" t="str">
        <f t="shared" si="274"/>
        <v/>
      </c>
      <c r="BY168" s="53" t="str">
        <f t="shared" si="274"/>
        <v/>
      </c>
      <c r="BZ168" s="53" t="str">
        <f t="shared" si="274"/>
        <v/>
      </c>
      <c r="CA168" s="53" t="str">
        <f t="shared" si="274"/>
        <v/>
      </c>
      <c r="CB168" s="53" t="str">
        <f t="shared" si="274"/>
        <v/>
      </c>
      <c r="CC168" s="53" t="str">
        <f t="shared" si="274"/>
        <v/>
      </c>
      <c r="CD168" s="53" t="str">
        <f t="shared" si="274"/>
        <v/>
      </c>
      <c r="CE168" s="53" t="str">
        <f t="shared" si="274"/>
        <v/>
      </c>
      <c r="CF168" s="53" t="str">
        <f t="shared" si="274"/>
        <v/>
      </c>
      <c r="CG168" s="53" t="str">
        <f t="shared" si="274"/>
        <v/>
      </c>
      <c r="CH168" s="53" t="str">
        <f t="shared" si="274"/>
        <v/>
      </c>
      <c r="CI168" s="53" t="str">
        <f t="shared" si="274"/>
        <v/>
      </c>
      <c r="CJ168" s="53" t="str">
        <f t="shared" si="274"/>
        <v/>
      </c>
      <c r="CK168" s="53" t="str">
        <f t="shared" si="274"/>
        <v/>
      </c>
      <c r="CL168" s="53" t="str">
        <f t="shared" si="274"/>
        <v/>
      </c>
      <c r="CM168" s="53" t="str">
        <f t="shared" si="274"/>
        <v/>
      </c>
      <c r="CN168" s="53" t="str">
        <f t="shared" si="274"/>
        <v/>
      </c>
      <c r="CO168" s="53" t="str">
        <f t="shared" si="274"/>
        <v/>
      </c>
      <c r="CP168" s="53" t="str">
        <f t="shared" si="274"/>
        <v/>
      </c>
      <c r="CQ168" s="53" t="str">
        <f t="shared" si="274"/>
        <v/>
      </c>
      <c r="CR168" s="54" t="str">
        <f t="shared" si="274"/>
        <v/>
      </c>
    </row>
    <row r="169" spans="67:96" x14ac:dyDescent="0.25">
      <c r="BO169" s="52" t="str">
        <f t="shared" si="257"/>
        <v/>
      </c>
      <c r="BP169" s="53" t="str">
        <f t="shared" ref="BP169:CR169" si="275">IF($D25="", "", BP97-BP$4)</f>
        <v/>
      </c>
      <c r="BQ169" s="53" t="str">
        <f t="shared" si="275"/>
        <v/>
      </c>
      <c r="BR169" s="53" t="str">
        <f t="shared" si="275"/>
        <v/>
      </c>
      <c r="BS169" s="53" t="str">
        <f t="shared" si="275"/>
        <v/>
      </c>
      <c r="BT169" s="53" t="str">
        <f t="shared" si="275"/>
        <v/>
      </c>
      <c r="BU169" s="53" t="str">
        <f t="shared" si="275"/>
        <v/>
      </c>
      <c r="BV169" s="53" t="str">
        <f t="shared" si="275"/>
        <v/>
      </c>
      <c r="BW169" s="53" t="str">
        <f t="shared" si="275"/>
        <v/>
      </c>
      <c r="BX169" s="53" t="str">
        <f t="shared" si="275"/>
        <v/>
      </c>
      <c r="BY169" s="53" t="str">
        <f t="shared" si="275"/>
        <v/>
      </c>
      <c r="BZ169" s="53" t="str">
        <f t="shared" si="275"/>
        <v/>
      </c>
      <c r="CA169" s="53" t="str">
        <f t="shared" si="275"/>
        <v/>
      </c>
      <c r="CB169" s="53" t="str">
        <f t="shared" si="275"/>
        <v/>
      </c>
      <c r="CC169" s="53" t="str">
        <f t="shared" si="275"/>
        <v/>
      </c>
      <c r="CD169" s="53" t="str">
        <f t="shared" si="275"/>
        <v/>
      </c>
      <c r="CE169" s="53" t="str">
        <f t="shared" si="275"/>
        <v/>
      </c>
      <c r="CF169" s="53" t="str">
        <f t="shared" si="275"/>
        <v/>
      </c>
      <c r="CG169" s="53" t="str">
        <f t="shared" si="275"/>
        <v/>
      </c>
      <c r="CH169" s="53" t="str">
        <f t="shared" si="275"/>
        <v/>
      </c>
      <c r="CI169" s="53" t="str">
        <f t="shared" si="275"/>
        <v/>
      </c>
      <c r="CJ169" s="53" t="str">
        <f t="shared" si="275"/>
        <v/>
      </c>
      <c r="CK169" s="53" t="str">
        <f t="shared" si="275"/>
        <v/>
      </c>
      <c r="CL169" s="53" t="str">
        <f t="shared" si="275"/>
        <v/>
      </c>
      <c r="CM169" s="53" t="str">
        <f t="shared" si="275"/>
        <v/>
      </c>
      <c r="CN169" s="53" t="str">
        <f t="shared" si="275"/>
        <v/>
      </c>
      <c r="CO169" s="53" t="str">
        <f t="shared" si="275"/>
        <v/>
      </c>
      <c r="CP169" s="53" t="str">
        <f t="shared" si="275"/>
        <v/>
      </c>
      <c r="CQ169" s="53" t="str">
        <f t="shared" si="275"/>
        <v/>
      </c>
      <c r="CR169" s="54" t="str">
        <f t="shared" si="275"/>
        <v/>
      </c>
    </row>
    <row r="170" spans="67:96" x14ac:dyDescent="0.25">
      <c r="BO170" s="52" t="str">
        <f t="shared" si="257"/>
        <v/>
      </c>
      <c r="BP170" s="53" t="str">
        <f t="shared" ref="BP170:CR170" si="276">IF($D26="", "", BP98-BP$4)</f>
        <v/>
      </c>
      <c r="BQ170" s="53" t="str">
        <f t="shared" si="276"/>
        <v/>
      </c>
      <c r="BR170" s="53" t="str">
        <f t="shared" si="276"/>
        <v/>
      </c>
      <c r="BS170" s="53" t="str">
        <f t="shared" si="276"/>
        <v/>
      </c>
      <c r="BT170" s="53" t="str">
        <f t="shared" si="276"/>
        <v/>
      </c>
      <c r="BU170" s="53" t="str">
        <f t="shared" si="276"/>
        <v/>
      </c>
      <c r="BV170" s="53" t="str">
        <f t="shared" si="276"/>
        <v/>
      </c>
      <c r="BW170" s="53" t="str">
        <f t="shared" si="276"/>
        <v/>
      </c>
      <c r="BX170" s="53" t="str">
        <f t="shared" si="276"/>
        <v/>
      </c>
      <c r="BY170" s="53" t="str">
        <f t="shared" si="276"/>
        <v/>
      </c>
      <c r="BZ170" s="53" t="str">
        <f t="shared" si="276"/>
        <v/>
      </c>
      <c r="CA170" s="53" t="str">
        <f t="shared" si="276"/>
        <v/>
      </c>
      <c r="CB170" s="53" t="str">
        <f t="shared" si="276"/>
        <v/>
      </c>
      <c r="CC170" s="53" t="str">
        <f t="shared" si="276"/>
        <v/>
      </c>
      <c r="CD170" s="53" t="str">
        <f t="shared" si="276"/>
        <v/>
      </c>
      <c r="CE170" s="53" t="str">
        <f t="shared" si="276"/>
        <v/>
      </c>
      <c r="CF170" s="53" t="str">
        <f t="shared" si="276"/>
        <v/>
      </c>
      <c r="CG170" s="53" t="str">
        <f t="shared" si="276"/>
        <v/>
      </c>
      <c r="CH170" s="53" t="str">
        <f t="shared" si="276"/>
        <v/>
      </c>
      <c r="CI170" s="53" t="str">
        <f t="shared" si="276"/>
        <v/>
      </c>
      <c r="CJ170" s="53" t="str">
        <f t="shared" si="276"/>
        <v/>
      </c>
      <c r="CK170" s="53" t="str">
        <f t="shared" si="276"/>
        <v/>
      </c>
      <c r="CL170" s="53" t="str">
        <f t="shared" si="276"/>
        <v/>
      </c>
      <c r="CM170" s="53" t="str">
        <f t="shared" si="276"/>
        <v/>
      </c>
      <c r="CN170" s="53" t="str">
        <f t="shared" si="276"/>
        <v/>
      </c>
      <c r="CO170" s="53" t="str">
        <f t="shared" si="276"/>
        <v/>
      </c>
      <c r="CP170" s="53" t="str">
        <f t="shared" si="276"/>
        <v/>
      </c>
      <c r="CQ170" s="53" t="str">
        <f t="shared" si="276"/>
        <v/>
      </c>
      <c r="CR170" s="54" t="str">
        <f t="shared" si="276"/>
        <v/>
      </c>
    </row>
    <row r="171" spans="67:96" ht="15.75" thickBot="1" x14ac:dyDescent="0.3">
      <c r="BO171" s="55" t="str">
        <f t="shared" si="257"/>
        <v/>
      </c>
      <c r="BP171" s="56" t="str">
        <f t="shared" ref="BP171:CR171" si="277">IF($D27="", "", BP99-BP$4)</f>
        <v/>
      </c>
      <c r="BQ171" s="56" t="str">
        <f t="shared" si="277"/>
        <v/>
      </c>
      <c r="BR171" s="56" t="str">
        <f t="shared" si="277"/>
        <v/>
      </c>
      <c r="BS171" s="56" t="str">
        <f t="shared" si="277"/>
        <v/>
      </c>
      <c r="BT171" s="56" t="str">
        <f t="shared" si="277"/>
        <v/>
      </c>
      <c r="BU171" s="56" t="str">
        <f t="shared" si="277"/>
        <v/>
      </c>
      <c r="BV171" s="56" t="str">
        <f t="shared" si="277"/>
        <v/>
      </c>
      <c r="BW171" s="56" t="str">
        <f t="shared" si="277"/>
        <v/>
      </c>
      <c r="BX171" s="56" t="str">
        <f t="shared" si="277"/>
        <v/>
      </c>
      <c r="BY171" s="56" t="str">
        <f t="shared" si="277"/>
        <v/>
      </c>
      <c r="BZ171" s="56" t="str">
        <f t="shared" si="277"/>
        <v/>
      </c>
      <c r="CA171" s="56" t="str">
        <f t="shared" si="277"/>
        <v/>
      </c>
      <c r="CB171" s="56" t="str">
        <f t="shared" si="277"/>
        <v/>
      </c>
      <c r="CC171" s="56" t="str">
        <f t="shared" si="277"/>
        <v/>
      </c>
      <c r="CD171" s="56" t="str">
        <f t="shared" si="277"/>
        <v/>
      </c>
      <c r="CE171" s="56" t="str">
        <f t="shared" si="277"/>
        <v/>
      </c>
      <c r="CF171" s="56" t="str">
        <f t="shared" si="277"/>
        <v/>
      </c>
      <c r="CG171" s="56" t="str">
        <f t="shared" si="277"/>
        <v/>
      </c>
      <c r="CH171" s="56" t="str">
        <f t="shared" si="277"/>
        <v/>
      </c>
      <c r="CI171" s="56" t="str">
        <f t="shared" si="277"/>
        <v/>
      </c>
      <c r="CJ171" s="56" t="str">
        <f t="shared" si="277"/>
        <v/>
      </c>
      <c r="CK171" s="56" t="str">
        <f t="shared" si="277"/>
        <v/>
      </c>
      <c r="CL171" s="56" t="str">
        <f t="shared" si="277"/>
        <v/>
      </c>
      <c r="CM171" s="56" t="str">
        <f t="shared" si="277"/>
        <v/>
      </c>
      <c r="CN171" s="56" t="str">
        <f t="shared" si="277"/>
        <v/>
      </c>
      <c r="CO171" s="56" t="str">
        <f t="shared" si="277"/>
        <v/>
      </c>
      <c r="CP171" s="56" t="str">
        <f t="shared" si="277"/>
        <v/>
      </c>
      <c r="CQ171" s="56" t="str">
        <f t="shared" si="277"/>
        <v/>
      </c>
      <c r="CR171" s="57" t="str">
        <f t="shared" si="277"/>
        <v/>
      </c>
    </row>
  </sheetData>
  <mergeCells count="19">
    <mergeCell ref="BO125:CR125"/>
    <mergeCell ref="BO149:CR149"/>
    <mergeCell ref="BO101:CR101"/>
    <mergeCell ref="O5:AA5"/>
    <mergeCell ref="B34:M35"/>
    <mergeCell ref="B29:J29"/>
    <mergeCell ref="AB5:AG5"/>
    <mergeCell ref="BO53:CR53"/>
    <mergeCell ref="BO77:CR77"/>
    <mergeCell ref="AI29:BM29"/>
    <mergeCell ref="AI53:BM53"/>
    <mergeCell ref="AI77:BM77"/>
    <mergeCell ref="B42:L42"/>
    <mergeCell ref="B5:N5"/>
    <mergeCell ref="BO5:CR5"/>
    <mergeCell ref="AI5:BM5"/>
    <mergeCell ref="BO29:CR29"/>
    <mergeCell ref="B1:N2"/>
    <mergeCell ref="B3:N3"/>
  </mergeCells>
  <conditionalFormatting sqref="AH8:AH18">
    <cfRule type="dataBar" priority="24">
      <dataBar>
        <cfvo type="min"/>
        <cfvo type="max"/>
        <color rgb="FF63C384"/>
      </dataBar>
      <extLst>
        <ext xmlns:x14="http://schemas.microsoft.com/office/spreadsheetml/2009/9/main" uri="{B025F937-C7B1-47D3-B67F-A62EFF666E3E}">
          <x14:id>{ACAE6C15-2E20-42CE-A8CC-E0260EC505DC}</x14:id>
        </ext>
      </extLst>
    </cfRule>
  </conditionalFormatting>
  <conditionalFormatting sqref="N47:N48">
    <cfRule type="dataBar" priority="1">
      <dataBar>
        <cfvo type="min"/>
        <cfvo type="max"/>
        <color rgb="FF63C384"/>
      </dataBar>
      <extLst>
        <ext xmlns:x14="http://schemas.microsoft.com/office/spreadsheetml/2009/9/main" uri="{B025F937-C7B1-47D3-B67F-A62EFF666E3E}">
          <x14:id>{65BE27E0-7B5F-46B2-9F16-36F8AAC70546}</x14:id>
        </ext>
      </extLst>
    </cfRule>
  </conditionalFormatting>
  <conditionalFormatting sqref="N7:N27">
    <cfRule type="dataBar" priority="109">
      <dataBar>
        <cfvo type="min"/>
        <cfvo type="max"/>
        <color rgb="FF63C384"/>
      </dataBar>
      <extLst>
        <ext xmlns:x14="http://schemas.microsoft.com/office/spreadsheetml/2009/9/main" uri="{B025F937-C7B1-47D3-B67F-A62EFF666E3E}">
          <x14:id>{150D5BA2-F7F6-4583-A5ED-2F4E3A89A9B2}</x14:id>
        </ext>
      </extLst>
    </cfRule>
  </conditionalFormatting>
  <conditionalFormatting sqref="E7:E27">
    <cfRule type="dataBar" priority="111">
      <dataBar>
        <cfvo type="min"/>
        <cfvo type="max"/>
        <color rgb="FF63C384"/>
      </dataBar>
      <extLst>
        <ext xmlns:x14="http://schemas.microsoft.com/office/spreadsheetml/2009/9/main" uri="{B025F937-C7B1-47D3-B67F-A62EFF666E3E}">
          <x14:id>{2E02E50D-4A98-40FB-8C92-CF68DD756FF3}</x14:id>
        </ext>
      </extLst>
    </cfRule>
  </conditionalFormatting>
  <conditionalFormatting sqref="G7:G27">
    <cfRule type="dataBar" priority="113">
      <dataBar>
        <cfvo type="min"/>
        <cfvo type="max"/>
        <color rgb="FF63C384"/>
      </dataBar>
      <extLst>
        <ext xmlns:x14="http://schemas.microsoft.com/office/spreadsheetml/2009/9/main" uri="{B025F937-C7B1-47D3-B67F-A62EFF666E3E}">
          <x14:id>{E586CA28-E5FF-4AAD-899B-500626937B38}</x14:id>
        </ext>
      </extLst>
    </cfRule>
  </conditionalFormatting>
  <conditionalFormatting sqref="J7:J27">
    <cfRule type="dataBar" priority="115">
      <dataBar>
        <cfvo type="min"/>
        <cfvo type="max"/>
        <color rgb="FF63C384"/>
      </dataBar>
      <extLst>
        <ext xmlns:x14="http://schemas.microsoft.com/office/spreadsheetml/2009/9/main" uri="{B025F937-C7B1-47D3-B67F-A62EFF666E3E}">
          <x14:id>{687272E3-E8E9-4AF3-839F-E228CB239C7D}</x14:id>
        </ext>
      </extLst>
    </cfRule>
  </conditionalFormatting>
  <conditionalFormatting sqref="BO55:CR75 BO79:CR99">
    <cfRule type="cellIs" dxfId="8" priority="116" operator="greaterThan">
      <formula>$B$10*0.22</formula>
    </cfRule>
  </conditionalFormatting>
  <conditionalFormatting sqref="BO4:CR4">
    <cfRule type="cellIs" dxfId="7" priority="118" operator="greaterThan">
      <formula>$B$10*0.22</formula>
    </cfRule>
    <cfRule type="cellIs" dxfId="6" priority="119" operator="greaterThan">
      <formula>"B9*.22"</formula>
    </cfRule>
  </conditionalFormatting>
  <conditionalFormatting sqref="AJ79:BM99">
    <cfRule type="dataBar" priority="128">
      <dataBar>
        <cfvo type="min"/>
        <cfvo type="max"/>
        <color rgb="FF63C384"/>
      </dataBar>
      <extLst>
        <ext xmlns:x14="http://schemas.microsoft.com/office/spreadsheetml/2009/9/main" uri="{B025F937-C7B1-47D3-B67F-A62EFF666E3E}">
          <x14:id>{A6CC646E-D930-44A5-AA49-B8244CF6685D}</x14:id>
        </ext>
      </extLst>
    </cfRule>
  </conditionalFormatting>
  <conditionalFormatting sqref="BO103:CR123">
    <cfRule type="dataBar" priority="137">
      <dataBar>
        <cfvo type="min"/>
        <cfvo type="max"/>
        <color rgb="FF63C384"/>
      </dataBar>
      <extLst>
        <ext xmlns:x14="http://schemas.microsoft.com/office/spreadsheetml/2009/9/main" uri="{B025F937-C7B1-47D3-B67F-A62EFF666E3E}">
          <x14:id>{870CF504-BB6D-4AD6-972B-F72D25C959E0}</x14:id>
        </ext>
      </extLst>
    </cfRule>
  </conditionalFormatting>
  <conditionalFormatting sqref="BO127:CR147">
    <cfRule type="dataBar" priority="146">
      <dataBar>
        <cfvo type="min"/>
        <cfvo type="max"/>
        <color rgb="FF63C384"/>
      </dataBar>
      <extLst>
        <ext xmlns:x14="http://schemas.microsoft.com/office/spreadsheetml/2009/9/main" uri="{B025F937-C7B1-47D3-B67F-A62EFF666E3E}">
          <x14:id>{518D4ABD-A92C-40F4-801C-F42D9FB78F9D}</x14:id>
        </ext>
      </extLst>
    </cfRule>
  </conditionalFormatting>
  <conditionalFormatting sqref="BO151:CR171">
    <cfRule type="dataBar" priority="155">
      <dataBar>
        <cfvo type="min"/>
        <cfvo type="max"/>
        <color rgb="FF63C384"/>
      </dataBar>
      <extLst>
        <ext xmlns:x14="http://schemas.microsoft.com/office/spreadsheetml/2009/9/main" uri="{B025F937-C7B1-47D3-B67F-A62EFF666E3E}">
          <x14:id>{C2DCBA8A-B0F7-4EA5-B996-D031FF0312B7}</x14:id>
        </ext>
      </extLst>
    </cfRule>
  </conditionalFormatting>
  <pageMargins left="0.7" right="0.7" top="0.75" bottom="0.75" header="0.3" footer="0.3"/>
  <pageSetup orientation="portrait" r:id="rId1"/>
  <ignoredErrors>
    <ignoredError sqref="H7:H27" unlockedFormula="1"/>
  </ignoredErrors>
  <legacyDrawing r:id="rId2"/>
  <extLst>
    <ext xmlns:x14="http://schemas.microsoft.com/office/spreadsheetml/2009/9/main" uri="{78C0D931-6437-407d-A8EE-F0AAD7539E65}">
      <x14:conditionalFormattings>
        <x14:conditionalFormatting xmlns:xm="http://schemas.microsoft.com/office/excel/2006/main">
          <x14:cfRule type="dataBar" id="{ACAE6C15-2E20-42CE-A8CC-E0260EC505DC}">
            <x14:dataBar minLength="0" maxLength="100" border="1" negativeBarBorderColorSameAsPositive="0">
              <x14:cfvo type="autoMin"/>
              <x14:cfvo type="autoMax"/>
              <x14:borderColor rgb="FF63C384"/>
              <x14:negativeFillColor rgb="FFFF0000"/>
              <x14:negativeBorderColor rgb="FFFF0000"/>
              <x14:axisColor rgb="FF000000"/>
            </x14:dataBar>
          </x14:cfRule>
          <xm:sqref>AH8:AH18</xm:sqref>
        </x14:conditionalFormatting>
        <x14:conditionalFormatting xmlns:xm="http://schemas.microsoft.com/office/excel/2006/main">
          <x14:cfRule type="dataBar" id="{65BE27E0-7B5F-46B2-9F16-36F8AAC70546}">
            <x14:dataBar minLength="0" maxLength="100" border="1" negativeBarBorderColorSameAsPositive="0">
              <x14:cfvo type="autoMin"/>
              <x14:cfvo type="autoMax"/>
              <x14:borderColor rgb="FF63C384"/>
              <x14:negativeFillColor rgb="FFFF0000"/>
              <x14:negativeBorderColor rgb="FFFF0000"/>
              <x14:axisColor rgb="FF000000"/>
            </x14:dataBar>
          </x14:cfRule>
          <xm:sqref>N47:N48</xm:sqref>
        </x14:conditionalFormatting>
        <x14:conditionalFormatting xmlns:xm="http://schemas.microsoft.com/office/excel/2006/main">
          <x14:cfRule type="dataBar" id="{150D5BA2-F7F6-4583-A5ED-2F4E3A89A9B2}">
            <x14:dataBar minLength="0" maxLength="100" border="1" negativeBarBorderColorSameAsPositive="0">
              <x14:cfvo type="autoMin"/>
              <x14:cfvo type="autoMax"/>
              <x14:borderColor rgb="FF63C384"/>
              <x14:negativeFillColor rgb="FFFF0000"/>
              <x14:negativeBorderColor rgb="FFFF0000"/>
              <x14:axisColor rgb="FF000000"/>
            </x14:dataBar>
          </x14:cfRule>
          <xm:sqref>N7:N27</xm:sqref>
        </x14:conditionalFormatting>
        <x14:conditionalFormatting xmlns:xm="http://schemas.microsoft.com/office/excel/2006/main">
          <x14:cfRule type="dataBar" id="{2E02E50D-4A98-40FB-8C92-CF68DD756FF3}">
            <x14:dataBar minLength="0" maxLength="100" border="1" negativeBarBorderColorSameAsPositive="0">
              <x14:cfvo type="autoMin"/>
              <x14:cfvo type="autoMax"/>
              <x14:borderColor rgb="FF63C384"/>
              <x14:negativeFillColor rgb="FFFF0000"/>
              <x14:negativeBorderColor rgb="FFFF0000"/>
              <x14:axisColor rgb="FF000000"/>
            </x14:dataBar>
          </x14:cfRule>
          <xm:sqref>E7:E27</xm:sqref>
        </x14:conditionalFormatting>
        <x14:conditionalFormatting xmlns:xm="http://schemas.microsoft.com/office/excel/2006/main">
          <x14:cfRule type="dataBar" id="{E586CA28-E5FF-4AAD-899B-500626937B38}">
            <x14:dataBar minLength="0" maxLength="100" border="1" negativeBarBorderColorSameAsPositive="0">
              <x14:cfvo type="autoMin"/>
              <x14:cfvo type="autoMax"/>
              <x14:borderColor rgb="FF63C384"/>
              <x14:negativeFillColor rgb="FFFF0000"/>
              <x14:negativeBorderColor rgb="FFFF0000"/>
              <x14:axisColor rgb="FF000000"/>
            </x14:dataBar>
          </x14:cfRule>
          <xm:sqref>G7:G27</xm:sqref>
        </x14:conditionalFormatting>
        <x14:conditionalFormatting xmlns:xm="http://schemas.microsoft.com/office/excel/2006/main">
          <x14:cfRule type="dataBar" id="{687272E3-E8E9-4AF3-839F-E228CB239C7D}">
            <x14:dataBar minLength="0" maxLength="100" border="1" negativeBarBorderColorSameAsPositive="0">
              <x14:cfvo type="autoMin"/>
              <x14:cfvo type="autoMax"/>
              <x14:borderColor rgb="FF63C384"/>
              <x14:negativeFillColor rgb="FFFF0000"/>
              <x14:negativeBorderColor rgb="FFFF0000"/>
              <x14:axisColor rgb="FF000000"/>
            </x14:dataBar>
          </x14:cfRule>
          <xm:sqref>J7:J27</xm:sqref>
        </x14:conditionalFormatting>
        <x14:conditionalFormatting xmlns:xm="http://schemas.microsoft.com/office/excel/2006/main">
          <x14:cfRule type="dataBar" id="{A6CC646E-D930-44A5-AA49-B8244CF6685D}">
            <x14:dataBar minLength="0" maxLength="100" border="1" negativeBarBorderColorSameAsPositive="0">
              <x14:cfvo type="autoMin"/>
              <x14:cfvo type="autoMax"/>
              <x14:borderColor rgb="FF63C384"/>
              <x14:negativeFillColor rgb="FFFF0000"/>
              <x14:negativeBorderColor rgb="FFFF0000"/>
              <x14:axisColor rgb="FF000000"/>
            </x14:dataBar>
          </x14:cfRule>
          <xm:sqref>AJ79:BM99</xm:sqref>
        </x14:conditionalFormatting>
        <x14:conditionalFormatting xmlns:xm="http://schemas.microsoft.com/office/excel/2006/main">
          <x14:cfRule type="dataBar" id="{870CF504-BB6D-4AD6-972B-F72D25C959E0}">
            <x14:dataBar minLength="0" maxLength="100" border="1" negativeBarBorderColorSameAsPositive="0">
              <x14:cfvo type="autoMin"/>
              <x14:cfvo type="autoMax"/>
              <x14:borderColor rgb="FF63C384"/>
              <x14:negativeFillColor rgb="FFFF0000"/>
              <x14:negativeBorderColor rgb="FFFF0000"/>
              <x14:axisColor rgb="FF000000"/>
            </x14:dataBar>
          </x14:cfRule>
          <xm:sqref>BO103:CR123</xm:sqref>
        </x14:conditionalFormatting>
        <x14:conditionalFormatting xmlns:xm="http://schemas.microsoft.com/office/excel/2006/main">
          <x14:cfRule type="dataBar" id="{518D4ABD-A92C-40F4-801C-F42D9FB78F9D}">
            <x14:dataBar minLength="0" maxLength="100" border="1" negativeBarBorderColorSameAsPositive="0">
              <x14:cfvo type="autoMin"/>
              <x14:cfvo type="autoMax"/>
              <x14:borderColor rgb="FF63C384"/>
              <x14:negativeFillColor rgb="FFFF0000"/>
              <x14:negativeBorderColor rgb="FFFF0000"/>
              <x14:axisColor rgb="FF000000"/>
            </x14:dataBar>
          </x14:cfRule>
          <xm:sqref>BO127:CR147</xm:sqref>
        </x14:conditionalFormatting>
        <x14:conditionalFormatting xmlns:xm="http://schemas.microsoft.com/office/excel/2006/main">
          <x14:cfRule type="dataBar" id="{C2DCBA8A-B0F7-4EA5-B996-D031FF0312B7}">
            <x14:dataBar minLength="0" maxLength="100" border="1" negativeBarBorderColorSameAsPositive="0">
              <x14:cfvo type="autoMin"/>
              <x14:cfvo type="autoMax"/>
              <x14:borderColor rgb="FF63C384"/>
              <x14:negativeFillColor rgb="FFFF0000"/>
              <x14:negativeBorderColor rgb="FFFF0000"/>
              <x14:axisColor rgb="FF000000"/>
            </x14:dataBar>
          </x14:cfRule>
          <xm:sqref>BO151:CR171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514B-163D-42FB-BC81-96BCDE778051}">
  <dimension ref="A1:CQ70"/>
  <sheetViews>
    <sheetView topLeftCell="A16" zoomScale="110" zoomScaleNormal="110" workbookViewId="0">
      <selection activeCell="F54" sqref="F54"/>
    </sheetView>
  </sheetViews>
  <sheetFormatPr defaultRowHeight="15" x14ac:dyDescent="0.25"/>
  <cols>
    <col min="1" max="1" width="4.28515625" customWidth="1"/>
    <col min="2" max="2" width="17.5703125" customWidth="1"/>
    <col min="3" max="3" width="13.7109375" customWidth="1"/>
    <col min="4" max="4" width="10.5703125" bestFit="1" customWidth="1"/>
    <col min="5" max="5" width="8.7109375" bestFit="1" customWidth="1"/>
    <col min="6" max="6" width="9" customWidth="1"/>
    <col min="7" max="7" width="9.28515625" customWidth="1"/>
    <col min="10" max="10" width="10" bestFit="1" customWidth="1"/>
    <col min="11" max="11" width="12.28515625" bestFit="1" customWidth="1"/>
    <col min="12" max="12" width="9.7109375" bestFit="1" customWidth="1"/>
    <col min="14" max="14" width="11.85546875" bestFit="1" customWidth="1"/>
    <col min="16" max="16" width="9.28515625" bestFit="1" customWidth="1"/>
    <col min="17" max="17" width="10.28515625" bestFit="1" customWidth="1"/>
    <col min="27" max="32" width="11.42578125" customWidth="1"/>
    <col min="34" max="34" width="10.42578125" bestFit="1" customWidth="1"/>
    <col min="35" max="37" width="9.5703125" bestFit="1" customWidth="1"/>
    <col min="38" max="38" width="9.28515625" bestFit="1" customWidth="1"/>
    <col min="39" max="52" width="9.85546875" bestFit="1" customWidth="1"/>
    <col min="53" max="64" width="10.5703125" bestFit="1" customWidth="1"/>
    <col min="66" max="66" width="12.7109375" bestFit="1" customWidth="1"/>
    <col min="67" max="80" width="11.5703125" bestFit="1" customWidth="1"/>
    <col min="81" max="93" width="10.5703125" bestFit="1" customWidth="1"/>
    <col min="94" max="95" width="10.5703125" customWidth="1"/>
  </cols>
  <sheetData>
    <row r="1" spans="1:95" ht="15" customHeight="1" x14ac:dyDescent="0.25">
      <c r="B1" s="315" t="s">
        <v>89</v>
      </c>
      <c r="C1" s="316"/>
      <c r="D1" s="316"/>
      <c r="E1" s="316"/>
      <c r="F1" s="316"/>
      <c r="G1" s="316"/>
      <c r="H1" s="316"/>
      <c r="I1" s="316"/>
      <c r="J1" s="316"/>
      <c r="K1" s="316"/>
      <c r="L1" s="316"/>
      <c r="M1" s="316"/>
      <c r="N1" s="316"/>
      <c r="O1" s="316"/>
      <c r="P1" s="316"/>
      <c r="Q1" s="316"/>
      <c r="R1" s="316"/>
      <c r="S1" s="317"/>
      <c r="U1" s="1"/>
      <c r="V1" s="1"/>
      <c r="W1" s="1"/>
      <c r="X1" s="1"/>
      <c r="Y1" s="1"/>
      <c r="Z1" s="1"/>
      <c r="AA1" s="1"/>
      <c r="BN1" s="49" t="s">
        <v>81</v>
      </c>
    </row>
    <row r="2" spans="1:95" ht="15" customHeight="1" x14ac:dyDescent="0.25">
      <c r="B2" s="318"/>
      <c r="C2" s="319"/>
      <c r="D2" s="319"/>
      <c r="E2" s="319"/>
      <c r="F2" s="319"/>
      <c r="G2" s="319"/>
      <c r="H2" s="319"/>
      <c r="I2" s="319"/>
      <c r="J2" s="319"/>
      <c r="K2" s="319"/>
      <c r="L2" s="319"/>
      <c r="M2" s="319"/>
      <c r="N2" s="319"/>
      <c r="O2" s="319"/>
      <c r="P2" s="319"/>
      <c r="Q2" s="319"/>
      <c r="R2" s="319"/>
      <c r="S2" s="320"/>
      <c r="U2" s="1"/>
      <c r="V2" s="1"/>
      <c r="W2" s="1"/>
      <c r="X2" s="1"/>
      <c r="Y2" s="1"/>
      <c r="Z2" s="1"/>
      <c r="AA2" s="1"/>
      <c r="BN2" s="41">
        <f>$B$8+CUMPRINC($B$25/12, 12*$B$23, $B$8, 1, BN$6*12, 0)</f>
        <v>157734.37225777004</v>
      </c>
      <c r="BO2" s="41">
        <f t="shared" ref="BO2:CQ2" si="0">$B$8+CUMPRINC($B$25/12, 12*$B$23, $B$8, 1, BO$6*12, 0)</f>
        <v>154852.48059934331</v>
      </c>
      <c r="BP2" s="41">
        <f t="shared" si="0"/>
        <v>151849.43741891405</v>
      </c>
      <c r="BQ2" s="41">
        <f t="shared" si="0"/>
        <v>148720.14964116117</v>
      </c>
      <c r="BR2" s="41">
        <f t="shared" si="0"/>
        <v>145459.31008353824</v>
      </c>
      <c r="BS2" s="41">
        <f t="shared" si="0"/>
        <v>142061.3884554437</v>
      </c>
      <c r="BT2" s="41">
        <f t="shared" si="0"/>
        <v>138520.62197900613</v>
      </c>
      <c r="BU2" s="41">
        <f t="shared" si="0"/>
        <v>134831.00561557797</v>
      </c>
      <c r="BV2" s="41">
        <f t="shared" si="0"/>
        <v>130986.28188136172</v>
      </c>
      <c r="BW2" s="41">
        <f t="shared" si="0"/>
        <v>126979.9302348964</v>
      </c>
      <c r="BX2" s="41">
        <f t="shared" si="0"/>
        <v>122805.15601840577</v>
      </c>
      <c r="BY2" s="41">
        <f t="shared" si="0"/>
        <v>118454.8789342533</v>
      </c>
      <c r="BZ2" s="41">
        <f t="shared" si="0"/>
        <v>113921.72103695964</v>
      </c>
      <c r="CA2" s="41">
        <f t="shared" si="0"/>
        <v>109197.99422041845</v>
      </c>
      <c r="CB2" s="41">
        <f t="shared" si="0"/>
        <v>104275.68717908821</v>
      </c>
      <c r="CC2" s="41">
        <f t="shared" si="0"/>
        <v>99146.451821047202</v>
      </c>
      <c r="CD2" s="41">
        <f t="shared" si="0"/>
        <v>93801.589109868641</v>
      </c>
      <c r="CE2" s="41">
        <f t="shared" si="0"/>
        <v>88232.034311303505</v>
      </c>
      <c r="CF2" s="41">
        <f t="shared" si="0"/>
        <v>82428.341619750732</v>
      </c>
      <c r="CG2" s="41">
        <f t="shared" si="0"/>
        <v>76380.668138441135</v>
      </c>
      <c r="CH2" s="41">
        <f t="shared" si="0"/>
        <v>70078.757186166025</v>
      </c>
      <c r="CI2" s="41">
        <f t="shared" si="0"/>
        <v>63511.920902239377</v>
      </c>
      <c r="CJ2" s="41">
        <f t="shared" si="0"/>
        <v>56669.022120191832</v>
      </c>
      <c r="CK2" s="41">
        <f t="shared" si="0"/>
        <v>49538.455479454889</v>
      </c>
      <c r="CL2" s="41">
        <f t="shared" si="0"/>
        <v>42108.127743001663</v>
      </c>
      <c r="CM2" s="41">
        <f t="shared" si="0"/>
        <v>34365.437287562527</v>
      </c>
      <c r="CN2" s="41">
        <f t="shared" si="0"/>
        <v>26297.252731632849</v>
      </c>
      <c r="CO2" s="41">
        <f t="shared" si="0"/>
        <v>17889.890665025363</v>
      </c>
      <c r="CP2" s="41">
        <f t="shared" si="0"/>
        <v>9129.0924421982781</v>
      </c>
      <c r="CQ2" s="41">
        <f t="shared" si="0"/>
        <v>0</v>
      </c>
    </row>
    <row r="3" spans="1:95" ht="15" customHeight="1" thickBot="1" x14ac:dyDescent="0.3">
      <c r="B3" s="321"/>
      <c r="C3" s="322"/>
      <c r="D3" s="322"/>
      <c r="E3" s="322"/>
      <c r="F3" s="322"/>
      <c r="G3" s="322"/>
      <c r="H3" s="322"/>
      <c r="I3" s="322"/>
      <c r="J3" s="322"/>
      <c r="K3" s="322"/>
      <c r="L3" s="322"/>
      <c r="M3" s="322"/>
      <c r="N3" s="322"/>
      <c r="O3" s="322"/>
      <c r="P3" s="322"/>
      <c r="Q3" s="322"/>
      <c r="R3" s="322"/>
      <c r="S3" s="323"/>
      <c r="T3" s="137"/>
      <c r="U3" s="137"/>
      <c r="V3" s="137"/>
      <c r="W3" s="137"/>
      <c r="X3" s="137"/>
      <c r="Y3" s="137"/>
      <c r="Z3" s="137"/>
      <c r="AA3" s="1"/>
      <c r="AH3" s="314" t="s">
        <v>74</v>
      </c>
      <c r="AI3" s="314"/>
      <c r="AJ3" s="314"/>
      <c r="BN3" s="49" t="s">
        <v>82</v>
      </c>
    </row>
    <row r="4" spans="1:95" ht="15.75" thickBot="1" x14ac:dyDescent="0.3">
      <c r="B4" s="1"/>
      <c r="C4" s="1"/>
      <c r="D4" s="1"/>
      <c r="E4" s="1"/>
      <c r="F4" s="1"/>
      <c r="G4" s="1"/>
      <c r="H4" s="1"/>
      <c r="I4" s="1"/>
      <c r="J4" s="1"/>
      <c r="K4" s="1"/>
      <c r="L4" s="1"/>
      <c r="M4" s="1"/>
      <c r="N4" s="1"/>
      <c r="O4" s="1"/>
      <c r="S4" s="1"/>
      <c r="T4" s="136"/>
      <c r="U4" s="1"/>
      <c r="V4" s="1"/>
      <c r="W4" s="1"/>
      <c r="X4" s="1"/>
      <c r="Y4" s="1"/>
      <c r="Z4" s="1"/>
      <c r="AA4" s="1"/>
      <c r="AH4" s="126" t="s">
        <v>73</v>
      </c>
      <c r="BN4" s="41">
        <f>$B$14-BN$2</f>
        <v>227265.62774222996</v>
      </c>
      <c r="BO4" s="41">
        <f t="shared" ref="BO4:CQ4" si="1">$B$14-BO$2</f>
        <v>230147.51940065669</v>
      </c>
      <c r="BP4" s="41">
        <f t="shared" si="1"/>
        <v>233150.56258108595</v>
      </c>
      <c r="BQ4" s="41">
        <f t="shared" si="1"/>
        <v>236279.85035883883</v>
      </c>
      <c r="BR4" s="41">
        <f t="shared" si="1"/>
        <v>239540.68991646176</v>
      </c>
      <c r="BS4" s="41">
        <f t="shared" si="1"/>
        <v>242938.6115445563</v>
      </c>
      <c r="BT4" s="41">
        <f t="shared" si="1"/>
        <v>246479.37802099387</v>
      </c>
      <c r="BU4" s="41">
        <f t="shared" si="1"/>
        <v>250168.99438442203</v>
      </c>
      <c r="BV4" s="41">
        <f t="shared" si="1"/>
        <v>254013.71811863827</v>
      </c>
      <c r="BW4" s="41">
        <f t="shared" si="1"/>
        <v>258020.0697651036</v>
      </c>
      <c r="BX4" s="41">
        <f t="shared" si="1"/>
        <v>262194.8439815942</v>
      </c>
      <c r="BY4" s="41">
        <f t="shared" si="1"/>
        <v>266545.1210657467</v>
      </c>
      <c r="BZ4" s="41">
        <f t="shared" si="1"/>
        <v>271078.27896304033</v>
      </c>
      <c r="CA4" s="41">
        <f t="shared" si="1"/>
        <v>275802.00577958155</v>
      </c>
      <c r="CB4" s="41">
        <f t="shared" si="1"/>
        <v>280724.31282091176</v>
      </c>
      <c r="CC4" s="41">
        <f t="shared" si="1"/>
        <v>285853.54817895277</v>
      </c>
      <c r="CD4" s="41">
        <f t="shared" si="1"/>
        <v>291198.41089013137</v>
      </c>
      <c r="CE4" s="41">
        <f t="shared" si="1"/>
        <v>296767.96568869648</v>
      </c>
      <c r="CF4" s="41">
        <f t="shared" si="1"/>
        <v>302571.65838024928</v>
      </c>
      <c r="CG4" s="41">
        <f t="shared" si="1"/>
        <v>308619.33186155884</v>
      </c>
      <c r="CH4" s="41">
        <f t="shared" si="1"/>
        <v>314921.24281383399</v>
      </c>
      <c r="CI4" s="41">
        <f t="shared" si="1"/>
        <v>321488.07909776061</v>
      </c>
      <c r="CJ4" s="41">
        <f t="shared" si="1"/>
        <v>328330.97787980817</v>
      </c>
      <c r="CK4" s="41">
        <f t="shared" si="1"/>
        <v>335461.54452054511</v>
      </c>
      <c r="CL4" s="41">
        <f t="shared" si="1"/>
        <v>342891.87225699832</v>
      </c>
      <c r="CM4" s="41">
        <f t="shared" si="1"/>
        <v>350634.56271243747</v>
      </c>
      <c r="CN4" s="41">
        <f t="shared" si="1"/>
        <v>358702.74726836715</v>
      </c>
      <c r="CO4" s="41">
        <f t="shared" si="1"/>
        <v>367110.10933497467</v>
      </c>
      <c r="CP4" s="41">
        <f t="shared" si="1"/>
        <v>375870.90755780169</v>
      </c>
      <c r="CQ4" s="41">
        <f t="shared" si="1"/>
        <v>385000</v>
      </c>
    </row>
    <row r="5" spans="1:95" ht="15.75" thickBot="1" x14ac:dyDescent="0.3">
      <c r="B5" s="290" t="s">
        <v>13</v>
      </c>
      <c r="C5" s="291"/>
      <c r="D5" s="291"/>
      <c r="E5" s="291"/>
      <c r="F5" s="291"/>
      <c r="G5" s="291"/>
      <c r="H5" s="291"/>
      <c r="I5" s="291"/>
      <c r="J5" s="291"/>
      <c r="K5" s="291"/>
      <c r="L5" s="291"/>
      <c r="M5" s="291"/>
      <c r="N5" s="291"/>
      <c r="O5" s="291"/>
      <c r="P5" s="291"/>
      <c r="Q5" s="291"/>
      <c r="R5" s="291"/>
      <c r="S5" s="292"/>
      <c r="T5" s="293" t="s">
        <v>59</v>
      </c>
      <c r="U5" s="294"/>
      <c r="V5" s="294"/>
      <c r="W5" s="294"/>
      <c r="X5" s="294"/>
      <c r="Y5" s="294"/>
      <c r="Z5" s="294"/>
      <c r="AA5" s="294"/>
      <c r="AB5" s="294"/>
      <c r="AC5" s="294"/>
      <c r="AD5" s="294"/>
      <c r="AE5" s="294"/>
      <c r="AF5" s="295"/>
      <c r="AH5" s="293" t="s">
        <v>78</v>
      </c>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5"/>
      <c r="BN5" s="293" t="s">
        <v>80</v>
      </c>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5"/>
    </row>
    <row r="6" spans="1:95" ht="75.75" thickBot="1" x14ac:dyDescent="0.3">
      <c r="B6" s="124"/>
      <c r="C6" s="114" t="s">
        <v>0</v>
      </c>
      <c r="D6" s="114" t="s">
        <v>1</v>
      </c>
      <c r="E6" s="114" t="s">
        <v>2</v>
      </c>
      <c r="F6" s="114" t="s">
        <v>6</v>
      </c>
      <c r="G6" s="114" t="s">
        <v>10</v>
      </c>
      <c r="H6" s="114" t="s">
        <v>35</v>
      </c>
      <c r="I6" s="114" t="s">
        <v>36</v>
      </c>
      <c r="J6" s="115" t="s">
        <v>7</v>
      </c>
      <c r="K6" s="114" t="s">
        <v>3</v>
      </c>
      <c r="L6" s="114" t="s">
        <v>8</v>
      </c>
      <c r="M6" s="114" t="s">
        <v>4</v>
      </c>
      <c r="N6" s="114" t="s">
        <v>5</v>
      </c>
      <c r="O6" s="114" t="s">
        <v>12</v>
      </c>
      <c r="P6" s="114" t="s">
        <v>11</v>
      </c>
      <c r="Q6" s="114" t="s">
        <v>75</v>
      </c>
      <c r="R6" s="114" t="s">
        <v>76</v>
      </c>
      <c r="S6" s="116" t="s">
        <v>77</v>
      </c>
      <c r="T6" s="113" t="s">
        <v>71</v>
      </c>
      <c r="U6" s="114" t="s">
        <v>53</v>
      </c>
      <c r="V6" s="114" t="s">
        <v>54</v>
      </c>
      <c r="W6" s="114" t="s">
        <v>55</v>
      </c>
      <c r="X6" s="114" t="s">
        <v>56</v>
      </c>
      <c r="Y6" s="114" t="s">
        <v>57</v>
      </c>
      <c r="Z6" s="116" t="s">
        <v>58</v>
      </c>
      <c r="AA6" s="74" t="s">
        <v>40</v>
      </c>
      <c r="AB6" s="75" t="s">
        <v>41</v>
      </c>
      <c r="AC6" s="75" t="s">
        <v>42</v>
      </c>
      <c r="AD6" s="75" t="s">
        <v>43</v>
      </c>
      <c r="AE6" s="75" t="s">
        <v>44</v>
      </c>
      <c r="AF6" s="76" t="s">
        <v>45</v>
      </c>
      <c r="AG6" s="10"/>
      <c r="AH6" s="64" t="s">
        <v>20</v>
      </c>
      <c r="AI6" s="65">
        <v>1</v>
      </c>
      <c r="AJ6" s="65">
        <v>2</v>
      </c>
      <c r="AK6" s="65">
        <v>3</v>
      </c>
      <c r="AL6" s="65">
        <v>4</v>
      </c>
      <c r="AM6" s="65">
        <v>5</v>
      </c>
      <c r="AN6" s="65">
        <v>6</v>
      </c>
      <c r="AO6" s="65">
        <v>7</v>
      </c>
      <c r="AP6" s="65">
        <v>8</v>
      </c>
      <c r="AQ6" s="65">
        <v>9</v>
      </c>
      <c r="AR6" s="65">
        <v>10</v>
      </c>
      <c r="AS6" s="65">
        <v>11</v>
      </c>
      <c r="AT6" s="65">
        <v>12</v>
      </c>
      <c r="AU6" s="65">
        <v>13</v>
      </c>
      <c r="AV6" s="65">
        <v>14</v>
      </c>
      <c r="AW6" s="65">
        <v>15</v>
      </c>
      <c r="AX6" s="65">
        <v>16</v>
      </c>
      <c r="AY6" s="65">
        <v>17</v>
      </c>
      <c r="AZ6" s="65">
        <v>18</v>
      </c>
      <c r="BA6" s="65">
        <v>19</v>
      </c>
      <c r="BB6" s="65">
        <v>20</v>
      </c>
      <c r="BC6" s="65">
        <v>21</v>
      </c>
      <c r="BD6" s="65">
        <v>22</v>
      </c>
      <c r="BE6" s="65">
        <v>23</v>
      </c>
      <c r="BF6" s="65">
        <v>24</v>
      </c>
      <c r="BG6" s="65">
        <v>25</v>
      </c>
      <c r="BH6" s="65">
        <v>26</v>
      </c>
      <c r="BI6" s="65">
        <v>27</v>
      </c>
      <c r="BJ6" s="65">
        <v>28</v>
      </c>
      <c r="BK6" s="65">
        <v>29</v>
      </c>
      <c r="BL6" s="66">
        <v>30</v>
      </c>
      <c r="BN6" s="64">
        <v>1</v>
      </c>
      <c r="BO6" s="65">
        <v>2</v>
      </c>
      <c r="BP6" s="65">
        <v>3</v>
      </c>
      <c r="BQ6" s="65">
        <v>4</v>
      </c>
      <c r="BR6" s="65">
        <v>5</v>
      </c>
      <c r="BS6" s="65">
        <v>6</v>
      </c>
      <c r="BT6" s="65">
        <v>7</v>
      </c>
      <c r="BU6" s="65">
        <v>8</v>
      </c>
      <c r="BV6" s="65">
        <v>9</v>
      </c>
      <c r="BW6" s="65">
        <v>10</v>
      </c>
      <c r="BX6" s="65">
        <v>11</v>
      </c>
      <c r="BY6" s="65">
        <v>12</v>
      </c>
      <c r="BZ6" s="65">
        <v>13</v>
      </c>
      <c r="CA6" s="65">
        <v>14</v>
      </c>
      <c r="CB6" s="65">
        <v>15</v>
      </c>
      <c r="CC6" s="65">
        <v>16</v>
      </c>
      <c r="CD6" s="65">
        <v>17</v>
      </c>
      <c r="CE6" s="65">
        <v>18</v>
      </c>
      <c r="CF6" s="65">
        <v>19</v>
      </c>
      <c r="CG6" s="65">
        <v>20</v>
      </c>
      <c r="CH6" s="65">
        <v>21</v>
      </c>
      <c r="CI6" s="65">
        <v>22</v>
      </c>
      <c r="CJ6" s="65">
        <v>23</v>
      </c>
      <c r="CK6" s="65">
        <v>24</v>
      </c>
      <c r="CL6" s="65">
        <v>25</v>
      </c>
      <c r="CM6" s="65">
        <v>26</v>
      </c>
      <c r="CN6" s="65">
        <v>27</v>
      </c>
      <c r="CO6" s="65">
        <v>28</v>
      </c>
      <c r="CP6" s="65">
        <v>29</v>
      </c>
      <c r="CQ6" s="66">
        <v>30</v>
      </c>
    </row>
    <row r="7" spans="1:95" x14ac:dyDescent="0.25">
      <c r="A7">
        <v>1</v>
      </c>
      <c r="B7" s="125" t="s">
        <v>72</v>
      </c>
      <c r="C7" s="87">
        <v>4.1250000000000002E-2</v>
      </c>
      <c r="D7" s="106">
        <v>0</v>
      </c>
      <c r="E7" s="94"/>
      <c r="F7" s="94"/>
      <c r="G7" s="94"/>
      <c r="H7" s="109">
        <f t="shared" ref="H7:H24" si="2">IF(D7="", "", D7/$B$8)</f>
        <v>0</v>
      </c>
      <c r="I7" s="90"/>
      <c r="J7" s="97"/>
      <c r="K7" s="94">
        <f t="shared" ref="K7:K24" si="3">IF(D7="","",$B$8+$B$20+D7)</f>
        <v>162500</v>
      </c>
      <c r="L7" s="94">
        <f t="shared" ref="L7:L24" si="4">IF(D7="", "", K7-$B$17)</f>
        <v>-11000</v>
      </c>
      <c r="M7" s="94">
        <f t="shared" ref="M7:M24" si="5">IF(D7="", "", -PMT(C7/12, $B$23*12, K7, 0))</f>
        <v>787.55581530925417</v>
      </c>
      <c r="N7" s="94">
        <f t="shared" ref="N7:N24" si="6">IF(D7="", "", $B$10-M7)</f>
        <v>78.704184690745819</v>
      </c>
      <c r="O7" s="94">
        <f t="shared" ref="O7:O24" si="7">IF(D7="", "", N7*12)</f>
        <v>944.45021628894983</v>
      </c>
      <c r="P7" s="82">
        <f t="shared" ref="P7:P24" si="8">IF(D7="", "", D7/O7)</f>
        <v>0</v>
      </c>
      <c r="Q7" s="53">
        <f t="shared" ref="Q7:Q24" si="9">IF(D7="", "", $B$27-M7)</f>
        <v>0</v>
      </c>
      <c r="R7" s="53">
        <f t="shared" ref="R7:R24" si="10">IF(D7="", "", Q7*12)</f>
        <v>0</v>
      </c>
      <c r="S7" s="92" t="str">
        <f t="shared" ref="S7:S24" si="11">IFERROR(D7/R7, "")</f>
        <v/>
      </c>
      <c r="T7" s="130" t="str">
        <f t="shared" ref="T7:T24" si="12">IFERROR(IF(R7&lt;=0, "", R7/D7), "")</f>
        <v/>
      </c>
      <c r="U7" s="97" t="str">
        <f t="shared" ref="U7:U27" si="13">IFERROR(IF($R7&lt;=0, "", $AM7/$AM$6/D7), "")</f>
        <v/>
      </c>
      <c r="V7" s="131" t="str">
        <f>IFERROR(IF($R7&lt;=0, "", $AR7/$AR$6/D7), "")</f>
        <v/>
      </c>
      <c r="W7" s="131" t="str">
        <f>IFERROR(IF($R7&lt;=0, "", $AW7/$AW$6/D7), "")</f>
        <v/>
      </c>
      <c r="X7" s="131" t="str">
        <f>IFERROR(IF($R7&lt;=0, "", $BB7/$BB$6/D7), "")</f>
        <v/>
      </c>
      <c r="Y7" s="131" t="str">
        <f>IFERROR(IF($R7&lt;=0, "", $BG7/$BG$6/D7), "")</f>
        <v/>
      </c>
      <c r="Z7" s="131" t="str">
        <f>IFERROR(IF($R7&lt;=0, "", $BL7/$BL$6/D7), "")</f>
        <v/>
      </c>
      <c r="AA7" s="134" t="str">
        <f>IFERROR(IF(R7&lt;=0, "", (($AM7+$D7)/$D7)^(1/$AM$6)-1), "")</f>
        <v/>
      </c>
      <c r="AB7" s="131" t="str">
        <f>IFERROR(IF(R7&lt;=0, "", (($AR7+$D7)/$D7)^(1/$AR$6)-1), "")</f>
        <v/>
      </c>
      <c r="AC7" s="131" t="str">
        <f>IFERROR(IF(R7&lt;=0, "", (($AW7+$D7)/$D7)^(1/$AW$6)-1), "")</f>
        <v/>
      </c>
      <c r="AD7" s="131" t="str">
        <f>IFERROR(IF(R7&lt;=0, "", (($BB7+$D7)/$D7)^(1/$BB$6)-1), "")</f>
        <v/>
      </c>
      <c r="AE7" s="131" t="str">
        <f>IFERROR(IF(R7&lt;=0, "", (($BG7+$D7)/$D7)^(1/$BG$6)-1), "")</f>
        <v/>
      </c>
      <c r="AF7" s="132" t="str">
        <f>IFERROR(IF(R7&lt;=0, "", (($BL7+$D7)/$D7)^(1/$BL$6)-1), "")</f>
        <v/>
      </c>
      <c r="AG7" s="7"/>
      <c r="AH7" s="52">
        <f>IF($AH$4="On", -D7, 0)</f>
        <v>0</v>
      </c>
      <c r="AI7" s="138">
        <f>IF($D7="", "", $R7*AI$6+$AH7)</f>
        <v>0</v>
      </c>
      <c r="AJ7" s="138">
        <f t="shared" ref="AJ7:BL15" si="14">IF($D7="", "", $R7*AJ$6+$AH7)</f>
        <v>0</v>
      </c>
      <c r="AK7" s="138">
        <f t="shared" si="14"/>
        <v>0</v>
      </c>
      <c r="AL7" s="138">
        <f t="shared" si="14"/>
        <v>0</v>
      </c>
      <c r="AM7" s="138">
        <f t="shared" si="14"/>
        <v>0</v>
      </c>
      <c r="AN7" s="138">
        <f t="shared" si="14"/>
        <v>0</v>
      </c>
      <c r="AO7" s="138">
        <f t="shared" si="14"/>
        <v>0</v>
      </c>
      <c r="AP7" s="138">
        <f t="shared" si="14"/>
        <v>0</v>
      </c>
      <c r="AQ7" s="138">
        <f t="shared" si="14"/>
        <v>0</v>
      </c>
      <c r="AR7" s="138">
        <f t="shared" si="14"/>
        <v>0</v>
      </c>
      <c r="AS7" s="138">
        <f t="shared" si="14"/>
        <v>0</v>
      </c>
      <c r="AT7" s="138">
        <f t="shared" si="14"/>
        <v>0</v>
      </c>
      <c r="AU7" s="138">
        <f t="shared" si="14"/>
        <v>0</v>
      </c>
      <c r="AV7" s="138">
        <f t="shared" si="14"/>
        <v>0</v>
      </c>
      <c r="AW7" s="138">
        <f t="shared" si="14"/>
        <v>0</v>
      </c>
      <c r="AX7" s="138">
        <f t="shared" si="14"/>
        <v>0</v>
      </c>
      <c r="AY7" s="138">
        <f t="shared" si="14"/>
        <v>0</v>
      </c>
      <c r="AZ7" s="138">
        <f t="shared" si="14"/>
        <v>0</v>
      </c>
      <c r="BA7" s="138">
        <f t="shared" si="14"/>
        <v>0</v>
      </c>
      <c r="BB7" s="138">
        <f t="shared" si="14"/>
        <v>0</v>
      </c>
      <c r="BC7" s="138">
        <f t="shared" si="14"/>
        <v>0</v>
      </c>
      <c r="BD7" s="138">
        <f t="shared" si="14"/>
        <v>0</v>
      </c>
      <c r="BE7" s="138">
        <f t="shared" si="14"/>
        <v>0</v>
      </c>
      <c r="BF7" s="138">
        <f t="shared" si="14"/>
        <v>0</v>
      </c>
      <c r="BG7" s="138">
        <f t="shared" si="14"/>
        <v>0</v>
      </c>
      <c r="BH7" s="138">
        <f t="shared" si="14"/>
        <v>0</v>
      </c>
      <c r="BI7" s="138">
        <f t="shared" si="14"/>
        <v>0</v>
      </c>
      <c r="BJ7" s="138">
        <f t="shared" si="14"/>
        <v>0</v>
      </c>
      <c r="BK7" s="138">
        <f t="shared" si="14"/>
        <v>0</v>
      </c>
      <c r="BL7" s="139">
        <f t="shared" si="14"/>
        <v>0</v>
      </c>
      <c r="BN7" s="142">
        <f>IF($D7="", "", $K7+CUMPRINC($C7/12, 12*$B$23, $K7, 1, BN$6*12, 0))</f>
        <v>159699.90960677652</v>
      </c>
      <c r="BO7" s="138">
        <f t="shared" ref="BO7:CQ7" si="15">IF($D7="", "", $K7+CUMPRINC($C7/12, 12*$B$23, $K7, 1, BO$6*12, 0))</f>
        <v>156782.10652581489</v>
      </c>
      <c r="BP7" s="138">
        <f t="shared" si="15"/>
        <v>153741.64224656406</v>
      </c>
      <c r="BQ7" s="138">
        <f t="shared" si="15"/>
        <v>150573.36022858997</v>
      </c>
      <c r="BR7" s="138">
        <f t="shared" si="15"/>
        <v>147271.88715623031</v>
      </c>
      <c r="BS7" s="138">
        <f t="shared" si="15"/>
        <v>143831.623825605</v>
      </c>
      <c r="BT7" s="138">
        <f t="shared" si="15"/>
        <v>140246.73564852646</v>
      </c>
      <c r="BU7" s="138">
        <f t="shared" si="15"/>
        <v>136511.14275720512</v>
      </c>
      <c r="BV7" s="138">
        <f t="shared" si="15"/>
        <v>132618.50969296746</v>
      </c>
      <c r="BW7" s="138">
        <f t="shared" si="15"/>
        <v>128562.23466149946</v>
      </c>
      <c r="BX7" s="138">
        <f t="shared" si="15"/>
        <v>124335.43833639214</v>
      </c>
      <c r="BY7" s="138">
        <f t="shared" si="15"/>
        <v>119930.952192001</v>
      </c>
      <c r="BZ7" s="138">
        <f t="shared" si="15"/>
        <v>115341.30634583141</v>
      </c>
      <c r="CA7" s="138">
        <f t="shared" si="15"/>
        <v>110558.71688983176</v>
      </c>
      <c r="CB7" s="138">
        <f t="shared" si="15"/>
        <v>105575.072689108</v>
      </c>
      <c r="CC7" s="138">
        <f t="shared" si="15"/>
        <v>100381.92162567083</v>
      </c>
      <c r="CD7" s="138">
        <f t="shared" si="15"/>
        <v>94970.456263885688</v>
      </c>
      <c r="CE7" s="138">
        <f t="shared" si="15"/>
        <v>89331.49891331351</v>
      </c>
      <c r="CF7" s="138">
        <f t="shared" si="15"/>
        <v>83455.486063610544</v>
      </c>
      <c r="CG7" s="138">
        <f t="shared" si="15"/>
        <v>77332.452165088383</v>
      </c>
      <c r="CH7" s="138">
        <f t="shared" si="15"/>
        <v>70952.012727426656</v>
      </c>
      <c r="CI7" s="138">
        <f t="shared" si="15"/>
        <v>64303.346707874764</v>
      </c>
      <c r="CJ7" s="138">
        <f t="shared" si="15"/>
        <v>57375.178159072719</v>
      </c>
      <c r="CK7" s="138">
        <f t="shared" si="15"/>
        <v>50155.757105367098</v>
      </c>
      <c r="CL7" s="138">
        <f t="shared" si="15"/>
        <v>42632.839615188612</v>
      </c>
      <c r="CM7" s="138">
        <f t="shared" si="15"/>
        <v>34793.667035694161</v>
      </c>
      <c r="CN7" s="138">
        <f t="shared" si="15"/>
        <v>26624.944354456908</v>
      </c>
      <c r="CO7" s="138">
        <f t="shared" si="15"/>
        <v>18112.817651505437</v>
      </c>
      <c r="CP7" s="138">
        <f t="shared" si="15"/>
        <v>9242.8506034717429</v>
      </c>
      <c r="CQ7" s="139">
        <f t="shared" si="15"/>
        <v>2.9103830456733704E-11</v>
      </c>
    </row>
    <row r="8" spans="1:95" x14ac:dyDescent="0.25">
      <c r="A8">
        <v>2</v>
      </c>
      <c r="B8" s="117">
        <v>160500</v>
      </c>
      <c r="C8" s="93">
        <f t="shared" ref="C8:C27" si="16">C7-0.00125</f>
        <v>0.04</v>
      </c>
      <c r="D8" s="106">
        <v>200.625</v>
      </c>
      <c r="E8" s="94">
        <f t="shared" ref="E8:E24" si="17">IF(D8="", "", D8-D7)</f>
        <v>200.625</v>
      </c>
      <c r="F8" s="94"/>
      <c r="G8" s="94">
        <f t="shared" ref="G8:G24" si="18">IF(D8="", "", (D8-$D$7)/A7)</f>
        <v>200.625</v>
      </c>
      <c r="H8" s="109">
        <f t="shared" si="2"/>
        <v>1.25E-3</v>
      </c>
      <c r="I8" s="90">
        <f t="shared" ref="I8:I24" si="19">IF(D8="", "", E8/$B$8)</f>
        <v>1.25E-3</v>
      </c>
      <c r="J8" s="97"/>
      <c r="K8" s="94">
        <f t="shared" si="3"/>
        <v>162700.625</v>
      </c>
      <c r="L8" s="94">
        <f t="shared" si="4"/>
        <v>-10799.375</v>
      </c>
      <c r="M8" s="94">
        <f t="shared" si="5"/>
        <v>776.75766956789926</v>
      </c>
      <c r="N8" s="94">
        <f t="shared" si="6"/>
        <v>89.502330432100734</v>
      </c>
      <c r="O8" s="94">
        <f t="shared" si="7"/>
        <v>1074.0279651852088</v>
      </c>
      <c r="P8" s="82">
        <f t="shared" si="8"/>
        <v>0.18679681209734941</v>
      </c>
      <c r="Q8" s="53">
        <f t="shared" si="9"/>
        <v>10.798145741354915</v>
      </c>
      <c r="R8" s="53">
        <f t="shared" si="10"/>
        <v>129.57774889625898</v>
      </c>
      <c r="S8" s="92">
        <f t="shared" si="11"/>
        <v>1.5482982356841377</v>
      </c>
      <c r="T8" s="44">
        <f t="shared" si="12"/>
        <v>0.64587039948291081</v>
      </c>
      <c r="U8" s="97">
        <f t="shared" si="13"/>
        <v>0.4458703994829108</v>
      </c>
      <c r="V8" s="97">
        <f t="shared" ref="V8:V27" si="20">IFERROR(IF($R8&lt;=0, "", $AR8/$AR$6/D8), "")</f>
        <v>0.54587039948291083</v>
      </c>
      <c r="W8" s="97">
        <f t="shared" ref="W8:W27" si="21">IFERROR(IF($R8&lt;=0, "", $AW8/$AW$6/D8), "")</f>
        <v>0.57920373281624415</v>
      </c>
      <c r="X8" s="97">
        <f t="shared" ref="X8:X27" si="22">IFERROR(IF($R8&lt;=0, "", $BB8/$BB$6/D8), "")</f>
        <v>0.59587039948291076</v>
      </c>
      <c r="Y8" s="97">
        <f t="shared" ref="Y8:Y27" si="23">IFERROR(IF($R8&lt;=0, "", $BG8/$BG$6/D8), "")</f>
        <v>0.60587039948291077</v>
      </c>
      <c r="Z8" s="97">
        <f t="shared" ref="Z8:Z27" si="24">IFERROR(IF($R8&lt;=0, "", $BL8/$BL$6/D8), "")</f>
        <v>0.61253706614957748</v>
      </c>
      <c r="AA8" s="112">
        <f>IFERROR(IF(R8&lt;=0, "", (($AM8+$D8)/$D8)^(1/$AM$6)-1), "")</f>
        <v>0.26422122403093073</v>
      </c>
      <c r="AB8" s="97">
        <f>IFERROR(IF(R8&lt;=0, "", (($AR8+$D8)/$D8)^(1/$AR$6)-1), "")</f>
        <v>0.205076279907902</v>
      </c>
      <c r="AC8" s="97">
        <f>IFERROR(IF(R8&lt;=0, "", (($AW8+$D8)/$D8)^(1/$AW$6)-1), "")</f>
        <v>0.1634537114128165</v>
      </c>
      <c r="AD8" s="97">
        <f>IFERROR(IF(R8&lt;=0, "", (($BB8+$D8)/$D8)^(1/$BB$6)-1), "")</f>
        <v>0.13647207494827929</v>
      </c>
      <c r="AE8" s="97">
        <f>IFERROR(IF(R8&lt;=0, "", (($BG8+$D8)/$D8)^(1/$BG$6)-1), "")</f>
        <v>0.11769527657895762</v>
      </c>
      <c r="AF8" s="111">
        <f>IFERROR(IF(R8&lt;=0, "", (($BL8+$D8)/$D8)^(1/$BL$6)-1), "")</f>
        <v>0.10384701573020894</v>
      </c>
      <c r="AG8" s="7"/>
      <c r="AH8" s="52">
        <f t="shared" ref="AH8:AH27" si="25">IF($AH$4="On", -D8, 0)</f>
        <v>-200.625</v>
      </c>
      <c r="AI8" s="138">
        <f t="shared" ref="AI8:AX27" si="26">IF($D8="", "", $R8*AI$6+$AH8)</f>
        <v>-71.047251103741019</v>
      </c>
      <c r="AJ8" s="138">
        <f t="shared" si="14"/>
        <v>58.530497792517963</v>
      </c>
      <c r="AK8" s="138">
        <f t="shared" si="14"/>
        <v>188.10824668877694</v>
      </c>
      <c r="AL8" s="138">
        <f t="shared" si="14"/>
        <v>317.68599558503593</v>
      </c>
      <c r="AM8" s="138">
        <f t="shared" si="14"/>
        <v>447.26374448129491</v>
      </c>
      <c r="AN8" s="138">
        <f t="shared" si="14"/>
        <v>576.84149337755389</v>
      </c>
      <c r="AO8" s="138">
        <f t="shared" si="14"/>
        <v>706.41924227381287</v>
      </c>
      <c r="AP8" s="138">
        <f t="shared" si="14"/>
        <v>835.99699117007185</v>
      </c>
      <c r="AQ8" s="138">
        <f t="shared" si="14"/>
        <v>965.57474006633083</v>
      </c>
      <c r="AR8" s="138">
        <f t="shared" si="14"/>
        <v>1095.1524889625898</v>
      </c>
      <c r="AS8" s="138">
        <f t="shared" si="14"/>
        <v>1224.7302378588488</v>
      </c>
      <c r="AT8" s="138">
        <f t="shared" si="14"/>
        <v>1354.3079867551078</v>
      </c>
      <c r="AU8" s="138">
        <f t="shared" si="14"/>
        <v>1483.8857356513668</v>
      </c>
      <c r="AV8" s="138">
        <f t="shared" si="14"/>
        <v>1613.4634845476257</v>
      </c>
      <c r="AW8" s="138">
        <f t="shared" si="14"/>
        <v>1743.0412334438847</v>
      </c>
      <c r="AX8" s="138">
        <f t="shared" si="14"/>
        <v>1872.6189823401437</v>
      </c>
      <c r="AY8" s="138">
        <f t="shared" si="14"/>
        <v>2002.1967312364027</v>
      </c>
      <c r="AZ8" s="138">
        <f t="shared" si="14"/>
        <v>2131.7744801326617</v>
      </c>
      <c r="BA8" s="138">
        <f t="shared" si="14"/>
        <v>2261.3522290289206</v>
      </c>
      <c r="BB8" s="138">
        <f t="shared" si="14"/>
        <v>2390.9299779251796</v>
      </c>
      <c r="BC8" s="138">
        <f t="shared" si="14"/>
        <v>2520.5077268214386</v>
      </c>
      <c r="BD8" s="138">
        <f t="shared" si="14"/>
        <v>2650.0854757176976</v>
      </c>
      <c r="BE8" s="138">
        <f t="shared" si="14"/>
        <v>2779.6632246139566</v>
      </c>
      <c r="BF8" s="138">
        <f t="shared" si="14"/>
        <v>2909.2409735102156</v>
      </c>
      <c r="BG8" s="138">
        <f t="shared" si="14"/>
        <v>3038.8187224064745</v>
      </c>
      <c r="BH8" s="138">
        <f t="shared" si="14"/>
        <v>3168.3964713027335</v>
      </c>
      <c r="BI8" s="138">
        <f t="shared" si="14"/>
        <v>3297.9742201989925</v>
      </c>
      <c r="BJ8" s="138">
        <f t="shared" si="14"/>
        <v>3427.5519690952515</v>
      </c>
      <c r="BK8" s="138">
        <f t="shared" si="14"/>
        <v>3557.1297179915105</v>
      </c>
      <c r="BL8" s="139">
        <f t="shared" si="14"/>
        <v>3686.7074668877694</v>
      </c>
      <c r="BN8" s="142">
        <f t="shared" ref="BN8:CC23" si="27">IF($D8="", "", $K8+CUMPRINC($C8/12, 12*$B$23, $K8, 1, BN$6*12, 0))</f>
        <v>159835.40771662121</v>
      </c>
      <c r="BO8" s="138">
        <f t="shared" si="27"/>
        <v>156853.4570603171</v>
      </c>
      <c r="BP8" s="138">
        <f t="shared" si="27"/>
        <v>153750.01713336448</v>
      </c>
      <c r="BQ8" s="138">
        <f t="shared" si="27"/>
        <v>150520.13827542894</v>
      </c>
      <c r="BR8" s="138">
        <f t="shared" si="27"/>
        <v>147158.6691693771</v>
      </c>
      <c r="BS8" s="138">
        <f t="shared" si="27"/>
        <v>143660.24862546747</v>
      </c>
      <c r="BT8" s="138">
        <f t="shared" si="27"/>
        <v>140019.29703081673</v>
      </c>
      <c r="BU8" s="138">
        <f t="shared" si="27"/>
        <v>136230.00745050362</v>
      </c>
      <c r="BV8" s="138">
        <f t="shared" si="27"/>
        <v>132286.33636611866</v>
      </c>
      <c r="BW8" s="138">
        <f t="shared" si="27"/>
        <v>128181.99403698771</v>
      </c>
      <c r="BX8" s="138">
        <f t="shared" si="27"/>
        <v>123910.43446869696</v>
      </c>
      <c r="BY8" s="138">
        <f t="shared" si="27"/>
        <v>119464.84497292025</v>
      </c>
      <c r="BZ8" s="138">
        <f t="shared" si="27"/>
        <v>114838.13530189759</v>
      </c>
      <c r="CA8" s="138">
        <f t="shared" si="27"/>
        <v>110022.92634023557</v>
      </c>
      <c r="CB8" s="138">
        <f t="shared" si="27"/>
        <v>105011.53833599422</v>
      </c>
      <c r="CC8" s="138">
        <f t="shared" si="27"/>
        <v>99795.97865229036</v>
      </c>
      <c r="CD8" s="138">
        <f t="shared" ref="CD8:CQ22" si="28">IF($D8="", "", $K8+CUMPRINC($C8/12, 12*$B$23, $K8, 1, CD$6*12, 0))</f>
        <v>94367.92901988214</v>
      </c>
      <c r="CE8" s="138">
        <f t="shared" si="28"/>
        <v>88718.73227040442</v>
      </c>
      <c r="CF8" s="138">
        <f t="shared" si="28"/>
        <v>82839.378529095542</v>
      </c>
      <c r="CG8" s="138">
        <f t="shared" si="28"/>
        <v>76720.490844994492</v>
      </c>
      <c r="CH8" s="138">
        <f t="shared" si="28"/>
        <v>70352.310235690253</v>
      </c>
      <c r="CI8" s="138">
        <f t="shared" si="28"/>
        <v>63724.680122771097</v>
      </c>
      <c r="CJ8" s="138">
        <f t="shared" si="28"/>
        <v>56827.030133149921</v>
      </c>
      <c r="CK8" s="138">
        <f t="shared" si="28"/>
        <v>49648.359240430917</v>
      </c>
      <c r="CL8" s="138">
        <f t="shared" si="28"/>
        <v>42177.218219429182</v>
      </c>
      <c r="CM8" s="138">
        <f t="shared" si="28"/>
        <v>34401.691385860468</v>
      </c>
      <c r="CN8" s="138">
        <f t="shared" si="28"/>
        <v>26309.377592077974</v>
      </c>
      <c r="CO8" s="138">
        <f t="shared" si="28"/>
        <v>17887.37044854564</v>
      </c>
      <c r="CP8" s="138">
        <f t="shared" si="28"/>
        <v>9122.2377395043441</v>
      </c>
      <c r="CQ8" s="139">
        <f t="shared" si="28"/>
        <v>-2.9103830456733704E-11</v>
      </c>
    </row>
    <row r="9" spans="1:95" x14ac:dyDescent="0.25">
      <c r="A9">
        <v>3</v>
      </c>
      <c r="B9" s="118" t="s">
        <v>68</v>
      </c>
      <c r="C9" s="93">
        <f t="shared" si="16"/>
        <v>3.875E-2</v>
      </c>
      <c r="D9" s="106">
        <v>802.5</v>
      </c>
      <c r="E9" s="94">
        <f t="shared" si="17"/>
        <v>601.875</v>
      </c>
      <c r="F9" s="94">
        <f t="shared" ref="F9:F24" si="29">IF(D9="", "", E9-E8)</f>
        <v>401.25</v>
      </c>
      <c r="G9" s="94">
        <f t="shared" si="18"/>
        <v>401.25</v>
      </c>
      <c r="H9" s="109">
        <f t="shared" si="2"/>
        <v>5.0000000000000001E-3</v>
      </c>
      <c r="I9" s="90">
        <f t="shared" si="19"/>
        <v>3.7499999999999999E-3</v>
      </c>
      <c r="J9" s="97">
        <f t="shared" ref="J9:J24" si="30">IF(D9="", "", I9-I8)</f>
        <v>2.4999999999999996E-3</v>
      </c>
      <c r="K9" s="94">
        <f t="shared" si="3"/>
        <v>163302.5</v>
      </c>
      <c r="L9" s="94">
        <f t="shared" si="4"/>
        <v>-10197.5</v>
      </c>
      <c r="M9" s="94">
        <f t="shared" si="5"/>
        <v>767.90891388082866</v>
      </c>
      <c r="N9" s="94">
        <f t="shared" si="6"/>
        <v>98.351086119171327</v>
      </c>
      <c r="O9" s="94">
        <f t="shared" si="7"/>
        <v>1180.2130334300559</v>
      </c>
      <c r="P9" s="82">
        <f t="shared" si="8"/>
        <v>0.67996198759785964</v>
      </c>
      <c r="Q9" s="53">
        <f t="shared" si="9"/>
        <v>19.646901428425508</v>
      </c>
      <c r="R9" s="53">
        <f t="shared" si="10"/>
        <v>235.7628171411061</v>
      </c>
      <c r="S9" s="92">
        <f t="shared" si="11"/>
        <v>3.403844633904662</v>
      </c>
      <c r="T9" s="44">
        <f t="shared" si="12"/>
        <v>0.29378544192038142</v>
      </c>
      <c r="U9" s="97">
        <f t="shared" si="13"/>
        <v>9.3785441920381435E-2</v>
      </c>
      <c r="V9" s="97">
        <f t="shared" si="20"/>
        <v>0.19378544192038144</v>
      </c>
      <c r="W9" s="97">
        <f t="shared" si="21"/>
        <v>0.22711877525371477</v>
      </c>
      <c r="X9" s="97">
        <f t="shared" si="22"/>
        <v>0.24378544192038143</v>
      </c>
      <c r="Y9" s="97">
        <f t="shared" si="23"/>
        <v>0.25378544192038144</v>
      </c>
      <c r="Z9" s="97">
        <f t="shared" si="24"/>
        <v>0.26045210858704809</v>
      </c>
      <c r="AA9" s="112">
        <f t="shared" ref="AA9:AA27" si="31">IFERROR(IF(R9&lt;=0, "", (($AM9+$D9)/$D9)^(1/$AM$6)-1), "")</f>
        <v>7.9941063696445047E-2</v>
      </c>
      <c r="AB9" s="97">
        <f t="shared" ref="AB9:AB27" si="32">IFERROR(IF(R9&lt;=0, "", (($AR9+$D9)/$D9)^(1/$AR$6)-1), "")</f>
        <v>0.11378926344342832</v>
      </c>
      <c r="AC9" s="97">
        <f t="shared" ref="AC9:AC27" si="33">IFERROR(IF(R9&lt;=0, "", (($AW9+$D9)/$D9)^(1/$AW$6)-1), "")</f>
        <v>0.10392974484006667</v>
      </c>
      <c r="AD9" s="97">
        <f t="shared" ref="AD9:AD27" si="34">IFERROR(IF(R9&lt;=0, "", (($BB9+$D9)/$D9)^(1/$BB$6)-1), "")</f>
        <v>9.2579413780303099E-2</v>
      </c>
      <c r="AE9" s="97">
        <f t="shared" ref="AE9:AE27" si="35">IFERROR(IF(R9&lt;=0, "", (($BG9+$D9)/$D9)^(1/$BG$6)-1), "")</f>
        <v>8.3025821494506324E-2</v>
      </c>
      <c r="AF9" s="111">
        <f t="shared" ref="AF9:AF27" si="36">IFERROR(IF(R9&lt;=0, "", (($BL9+$D9)/$D9)^(1/$BL$6)-1), "")</f>
        <v>7.5239105398364758E-2</v>
      </c>
      <c r="AG9" s="7"/>
      <c r="AH9" s="52">
        <f t="shared" si="25"/>
        <v>-802.5</v>
      </c>
      <c r="AI9" s="138">
        <f t="shared" si="26"/>
        <v>-566.7371828588939</v>
      </c>
      <c r="AJ9" s="138">
        <f t="shared" si="14"/>
        <v>-330.9743657177878</v>
      </c>
      <c r="AK9" s="138">
        <f t="shared" si="14"/>
        <v>-95.211548576681707</v>
      </c>
      <c r="AL9" s="138">
        <f t="shared" si="14"/>
        <v>140.55126856442439</v>
      </c>
      <c r="AM9" s="138">
        <f t="shared" si="14"/>
        <v>376.31408570553049</v>
      </c>
      <c r="AN9" s="138">
        <f t="shared" si="14"/>
        <v>612.07690284663659</v>
      </c>
      <c r="AO9" s="138">
        <f t="shared" si="14"/>
        <v>847.83971998774268</v>
      </c>
      <c r="AP9" s="138">
        <f t="shared" si="14"/>
        <v>1083.6025371288488</v>
      </c>
      <c r="AQ9" s="138">
        <f t="shared" si="14"/>
        <v>1319.3653542699549</v>
      </c>
      <c r="AR9" s="138">
        <f t="shared" si="14"/>
        <v>1555.128171411061</v>
      </c>
      <c r="AS9" s="138">
        <f t="shared" si="14"/>
        <v>1790.8909885521671</v>
      </c>
      <c r="AT9" s="138">
        <f t="shared" si="14"/>
        <v>2026.6538056932732</v>
      </c>
      <c r="AU9" s="138">
        <f t="shared" si="14"/>
        <v>2262.4166228343793</v>
      </c>
      <c r="AV9" s="138">
        <f t="shared" si="14"/>
        <v>2498.1794399754854</v>
      </c>
      <c r="AW9" s="138">
        <f t="shared" si="14"/>
        <v>2733.9422571165915</v>
      </c>
      <c r="AX9" s="138">
        <f t="shared" si="14"/>
        <v>2969.7050742576976</v>
      </c>
      <c r="AY9" s="138">
        <f t="shared" si="14"/>
        <v>3205.4678913988037</v>
      </c>
      <c r="AZ9" s="138">
        <f t="shared" si="14"/>
        <v>3441.2307085399098</v>
      </c>
      <c r="BA9" s="138">
        <f t="shared" si="14"/>
        <v>3676.9935256810159</v>
      </c>
      <c r="BB9" s="138">
        <f t="shared" si="14"/>
        <v>3912.756342822122</v>
      </c>
      <c r="BC9" s="138">
        <f t="shared" si="14"/>
        <v>4148.519159963228</v>
      </c>
      <c r="BD9" s="138">
        <f t="shared" si="14"/>
        <v>4384.2819771043341</v>
      </c>
      <c r="BE9" s="138">
        <f t="shared" si="14"/>
        <v>4620.0447942454402</v>
      </c>
      <c r="BF9" s="138">
        <f t="shared" si="14"/>
        <v>4855.8076113865463</v>
      </c>
      <c r="BG9" s="138">
        <f t="shared" si="14"/>
        <v>5091.5704285276524</v>
      </c>
      <c r="BH9" s="138">
        <f t="shared" si="14"/>
        <v>5327.3332456687585</v>
      </c>
      <c r="BI9" s="138">
        <f t="shared" si="14"/>
        <v>5563.0960628098646</v>
      </c>
      <c r="BJ9" s="138">
        <f t="shared" si="14"/>
        <v>5798.8588799509707</v>
      </c>
      <c r="BK9" s="138">
        <f t="shared" si="14"/>
        <v>6034.6216970920768</v>
      </c>
      <c r="BL9" s="139">
        <f t="shared" si="14"/>
        <v>6270.3845142331829</v>
      </c>
      <c r="BN9" s="142">
        <f t="shared" si="27"/>
        <v>160363.73580892297</v>
      </c>
      <c r="BO9" s="138">
        <f t="shared" si="27"/>
        <v>157309.05007146479</v>
      </c>
      <c r="BP9" s="138">
        <f t="shared" si="27"/>
        <v>154133.87018361856</v>
      </c>
      <c r="BQ9" s="138">
        <f t="shared" si="27"/>
        <v>150833.44317191158</v>
      </c>
      <c r="BR9" s="138">
        <f t="shared" si="27"/>
        <v>147402.82857860925</v>
      </c>
      <c r="BS9" s="138">
        <f t="shared" si="27"/>
        <v>143836.89106627146</v>
      </c>
      <c r="BT9" s="138">
        <f t="shared" si="27"/>
        <v>140130.29273059039</v>
      </c>
      <c r="BU9" s="138">
        <f t="shared" si="27"/>
        <v>136277.48511000286</v>
      </c>
      <c r="BV9" s="138">
        <f t="shared" si="27"/>
        <v>132272.7008801169</v>
      </c>
      <c r="BW9" s="138">
        <f t="shared" si="27"/>
        <v>128109.9452205188</v>
      </c>
      <c r="BX9" s="138">
        <f t="shared" si="27"/>
        <v>123782.98684103839</v>
      </c>
      <c r="BY9" s="138">
        <f t="shared" si="27"/>
        <v>119285.34865403916</v>
      </c>
      <c r="BZ9" s="138">
        <f t="shared" si="27"/>
        <v>114610.29807877043</v>
      </c>
      <c r="CA9" s="138">
        <f t="shared" si="27"/>
        <v>109750.8369632682</v>
      </c>
      <c r="CB9" s="138">
        <f t="shared" si="27"/>
        <v>104699.69110871869</v>
      </c>
      <c r="CC9" s="138">
        <f t="shared" si="27"/>
        <v>99449.299380603014</v>
      </c>
      <c r="CD9" s="138">
        <f t="shared" si="28"/>
        <v>93991.802390323734</v>
      </c>
      <c r="CE9" s="138">
        <f t="shared" si="28"/>
        <v>88319.030730370519</v>
      </c>
      <c r="CF9" s="138">
        <f t="shared" si="28"/>
        <v>82422.492745413852</v>
      </c>
      <c r="CG9" s="138">
        <f t="shared" si="28"/>
        <v>76293.361821021346</v>
      </c>
      <c r="CH9" s="138">
        <f t="shared" si="28"/>
        <v>69922.463170968738</v>
      </c>
      <c r="CI9" s="138">
        <f t="shared" si="28"/>
        <v>63300.260103367371</v>
      </c>
      <c r="CJ9" s="138">
        <f t="shared" si="28"/>
        <v>56416.839745049918</v>
      </c>
      <c r="CK9" s="138">
        <f t="shared" si="28"/>
        <v>49261.898202844939</v>
      </c>
      <c r="CL9" s="138">
        <f t="shared" si="28"/>
        <v>41824.725139527232</v>
      </c>
      <c r="CM9" s="138">
        <f t="shared" si="28"/>
        <v>34094.187741356887</v>
      </c>
      <c r="CN9" s="138">
        <f t="shared" si="28"/>
        <v>26058.714053206495</v>
      </c>
      <c r="CO9" s="138">
        <f t="shared" si="28"/>
        <v>17706.275656331331</v>
      </c>
      <c r="CP9" s="138">
        <f t="shared" si="28"/>
        <v>9024.3696628524631</v>
      </c>
      <c r="CQ9" s="139">
        <f t="shared" si="28"/>
        <v>0</v>
      </c>
    </row>
    <row r="10" spans="1:95" x14ac:dyDescent="0.25">
      <c r="A10">
        <v>4</v>
      </c>
      <c r="B10" s="117">
        <v>866.26</v>
      </c>
      <c r="C10" s="93">
        <f t="shared" si="16"/>
        <v>3.7499999999999999E-2</v>
      </c>
      <c r="D10" s="106">
        <v>1404.3750000000002</v>
      </c>
      <c r="E10" s="94">
        <f t="shared" si="17"/>
        <v>601.87500000000023</v>
      </c>
      <c r="F10" s="94">
        <f t="shared" si="29"/>
        <v>2.2737367544323206E-13</v>
      </c>
      <c r="G10" s="94">
        <f t="shared" si="18"/>
        <v>468.12500000000006</v>
      </c>
      <c r="H10" s="109">
        <f t="shared" si="2"/>
        <v>8.7500000000000008E-3</v>
      </c>
      <c r="I10" s="90">
        <f t="shared" si="19"/>
        <v>3.7500000000000016E-3</v>
      </c>
      <c r="J10" s="97">
        <f t="shared" si="30"/>
        <v>1.7347234759768071E-18</v>
      </c>
      <c r="K10" s="94">
        <f t="shared" si="3"/>
        <v>163904.375</v>
      </c>
      <c r="L10" s="94">
        <f t="shared" si="4"/>
        <v>-9595.625</v>
      </c>
      <c r="M10" s="94">
        <f t="shared" si="5"/>
        <v>759.06671589384871</v>
      </c>
      <c r="N10" s="94">
        <f t="shared" si="6"/>
        <v>107.19328410615128</v>
      </c>
      <c r="O10" s="94">
        <f t="shared" si="7"/>
        <v>1286.3194092738154</v>
      </c>
      <c r="P10" s="82">
        <f t="shared" si="8"/>
        <v>1.0917778196263341</v>
      </c>
      <c r="Q10" s="53">
        <f t="shared" si="9"/>
        <v>28.489099415405462</v>
      </c>
      <c r="R10" s="53">
        <f t="shared" si="10"/>
        <v>341.86919298486555</v>
      </c>
      <c r="S10" s="92">
        <f t="shared" si="11"/>
        <v>4.1079308367577054</v>
      </c>
      <c r="T10" s="44">
        <f t="shared" si="12"/>
        <v>0.24343155708757669</v>
      </c>
      <c r="U10" s="97">
        <f t="shared" si="13"/>
        <v>4.3431557087576678E-2</v>
      </c>
      <c r="V10" s="97">
        <f t="shared" si="20"/>
        <v>0.14343155708757668</v>
      </c>
      <c r="W10" s="97">
        <f t="shared" si="21"/>
        <v>0.17676489042091001</v>
      </c>
      <c r="X10" s="97">
        <f t="shared" si="22"/>
        <v>0.19343155708757667</v>
      </c>
      <c r="Y10" s="97">
        <f t="shared" si="23"/>
        <v>0.20343155708757668</v>
      </c>
      <c r="Z10" s="97">
        <f t="shared" si="24"/>
        <v>0.21009822375424334</v>
      </c>
      <c r="AA10" s="112">
        <f t="shared" si="31"/>
        <v>4.0086300903383387E-2</v>
      </c>
      <c r="AB10" s="97">
        <f t="shared" si="32"/>
        <v>9.3044108397583258E-2</v>
      </c>
      <c r="AC10" s="97">
        <f t="shared" si="33"/>
        <v>9.0179159986085722E-2</v>
      </c>
      <c r="AD10" s="97">
        <f t="shared" si="34"/>
        <v>8.235653495609907E-2</v>
      </c>
      <c r="AE10" s="97">
        <f t="shared" si="35"/>
        <v>7.4911416326465696E-2</v>
      </c>
      <c r="AF10" s="111">
        <f t="shared" si="36"/>
        <v>6.8521514558764318E-2</v>
      </c>
      <c r="AG10" s="7"/>
      <c r="AH10" s="52">
        <f t="shared" si="25"/>
        <v>-1404.3750000000002</v>
      </c>
      <c r="AI10" s="138">
        <f t="shared" si="26"/>
        <v>-1062.5058070151347</v>
      </c>
      <c r="AJ10" s="138">
        <f t="shared" si="14"/>
        <v>-720.63661403026913</v>
      </c>
      <c r="AK10" s="138">
        <f t="shared" si="14"/>
        <v>-378.76742104540358</v>
      </c>
      <c r="AL10" s="138">
        <f t="shared" si="14"/>
        <v>-36.898228060538031</v>
      </c>
      <c r="AM10" s="138">
        <f t="shared" si="14"/>
        <v>304.97096492432752</v>
      </c>
      <c r="AN10" s="138">
        <f t="shared" si="14"/>
        <v>646.84015790919307</v>
      </c>
      <c r="AO10" s="138">
        <f t="shared" si="14"/>
        <v>988.70935089405862</v>
      </c>
      <c r="AP10" s="138">
        <f t="shared" si="14"/>
        <v>1330.5785438789242</v>
      </c>
      <c r="AQ10" s="138">
        <f t="shared" si="14"/>
        <v>1672.4477368637897</v>
      </c>
      <c r="AR10" s="138">
        <f t="shared" si="14"/>
        <v>2014.3169298486553</v>
      </c>
      <c r="AS10" s="138">
        <f t="shared" si="14"/>
        <v>2356.186122833521</v>
      </c>
      <c r="AT10" s="138">
        <f t="shared" si="14"/>
        <v>2698.0553158183866</v>
      </c>
      <c r="AU10" s="138">
        <f t="shared" si="14"/>
        <v>3039.9245088032521</v>
      </c>
      <c r="AV10" s="138">
        <f t="shared" si="14"/>
        <v>3381.7937017881177</v>
      </c>
      <c r="AW10" s="138">
        <f t="shared" si="14"/>
        <v>3723.6628947729832</v>
      </c>
      <c r="AX10" s="138">
        <f t="shared" si="14"/>
        <v>4065.5320877578488</v>
      </c>
      <c r="AY10" s="138">
        <f t="shared" si="14"/>
        <v>4407.4012807427143</v>
      </c>
      <c r="AZ10" s="138">
        <f t="shared" si="14"/>
        <v>4749.2704737275799</v>
      </c>
      <c r="BA10" s="138">
        <f t="shared" si="14"/>
        <v>5091.1396667124454</v>
      </c>
      <c r="BB10" s="138">
        <f t="shared" si="14"/>
        <v>5433.008859697311</v>
      </c>
      <c r="BC10" s="138">
        <f t="shared" si="14"/>
        <v>5774.8780526821765</v>
      </c>
      <c r="BD10" s="138">
        <f t="shared" si="14"/>
        <v>6116.7472456670421</v>
      </c>
      <c r="BE10" s="138">
        <f t="shared" si="14"/>
        <v>6458.6164386519076</v>
      </c>
      <c r="BF10" s="138">
        <f t="shared" si="14"/>
        <v>6800.4856316367732</v>
      </c>
      <c r="BG10" s="138">
        <f t="shared" si="14"/>
        <v>7142.3548246216378</v>
      </c>
      <c r="BH10" s="138">
        <f t="shared" si="14"/>
        <v>7484.2240176065043</v>
      </c>
      <c r="BI10" s="138">
        <f t="shared" si="14"/>
        <v>7826.0932105913707</v>
      </c>
      <c r="BJ10" s="138">
        <f t="shared" si="14"/>
        <v>8167.9624035762354</v>
      </c>
      <c r="BK10" s="138">
        <f t="shared" si="14"/>
        <v>8509.8315965611</v>
      </c>
      <c r="BL10" s="139">
        <f t="shared" si="14"/>
        <v>8851.7007895459665</v>
      </c>
      <c r="BN10" s="142">
        <f t="shared" si="27"/>
        <v>160890.53833021296</v>
      </c>
      <c r="BO10" s="138">
        <f t="shared" si="27"/>
        <v>157761.71989590593</v>
      </c>
      <c r="BP10" s="138">
        <f t="shared" si="27"/>
        <v>154513.53299414151</v>
      </c>
      <c r="BQ10" s="138">
        <f t="shared" si="27"/>
        <v>151141.42356359516</v>
      </c>
      <c r="BR10" s="138">
        <f t="shared" si="27"/>
        <v>147640.66379961648</v>
      </c>
      <c r="BS10" s="138">
        <f t="shared" si="27"/>
        <v>144006.34552569658</v>
      </c>
      <c r="BT10" s="138">
        <f t="shared" si="27"/>
        <v>140233.37331204873</v>
      </c>
      <c r="BU10" s="138">
        <f t="shared" si="27"/>
        <v>136316.45733165363</v>
      </c>
      <c r="BV10" s="138">
        <f t="shared" si="27"/>
        <v>132250.10594375373</v>
      </c>
      <c r="BW10" s="138">
        <f t="shared" si="27"/>
        <v>128028.61799439837</v>
      </c>
      <c r="BX10" s="138">
        <f t="shared" si="27"/>
        <v>123646.07482324461</v>
      </c>
      <c r="BY10" s="138">
        <f t="shared" si="27"/>
        <v>119096.33196540709</v>
      </c>
      <c r="BZ10" s="138">
        <f t="shared" si="27"/>
        <v>114373.01053672307</v>
      </c>
      <c r="CA10" s="138">
        <f t="shared" si="27"/>
        <v>109469.48829035384</v>
      </c>
      <c r="CB10" s="138">
        <f t="shared" si="27"/>
        <v>104378.89033218421</v>
      </c>
      <c r="CC10" s="138">
        <f t="shared" si="27"/>
        <v>99094.079482002184</v>
      </c>
      <c r="CD10" s="138">
        <f t="shared" si="28"/>
        <v>93607.646266945507</v>
      </c>
      <c r="CE10" s="138">
        <f t="shared" si="28"/>
        <v>87911.898533185027</v>
      </c>
      <c r="CF10" s="138">
        <f t="shared" si="28"/>
        <v>81998.850661280405</v>
      </c>
      <c r="CG10" s="138">
        <f t="shared" si="28"/>
        <v>75860.212370087771</v>
      </c>
      <c r="CH10" s="138">
        <f t="shared" si="28"/>
        <v>69487.377093521922</v>
      </c>
      <c r="CI10" s="138">
        <f t="shared" si="28"/>
        <v>62871.409913876967</v>
      </c>
      <c r="CJ10" s="138">
        <f t="shared" si="28"/>
        <v>56003.035034787637</v>
      </c>
      <c r="CK10" s="138">
        <f t="shared" si="28"/>
        <v>48872.622776267817</v>
      </c>
      <c r="CL10" s="138">
        <f t="shared" si="28"/>
        <v>41470.176073592898</v>
      </c>
      <c r="CM10" s="138">
        <f t="shared" si="28"/>
        <v>33785.316461097333</v>
      </c>
      <c r="CN10" s="138">
        <f t="shared" si="28"/>
        <v>25807.269521235517</v>
      </c>
      <c r="CO10" s="138">
        <f t="shared" si="28"/>
        <v>17524.849778505886</v>
      </c>
      <c r="CP10" s="138">
        <f t="shared" si="28"/>
        <v>8926.4450170587224</v>
      </c>
      <c r="CQ10" s="139">
        <f t="shared" si="28"/>
        <v>0</v>
      </c>
    </row>
    <row r="11" spans="1:95" x14ac:dyDescent="0.25">
      <c r="A11">
        <v>5</v>
      </c>
      <c r="B11" s="118" t="s">
        <v>14</v>
      </c>
      <c r="C11" s="93">
        <f t="shared" si="16"/>
        <v>3.6249999999999998E-2</v>
      </c>
      <c r="D11" s="106">
        <v>601.875</v>
      </c>
      <c r="E11" s="94">
        <f t="shared" si="17"/>
        <v>-802.50000000000023</v>
      </c>
      <c r="F11" s="94">
        <f t="shared" si="29"/>
        <v>-1404.3750000000005</v>
      </c>
      <c r="G11" s="94">
        <f t="shared" si="18"/>
        <v>150.46875</v>
      </c>
      <c r="H11" s="109">
        <f t="shared" si="2"/>
        <v>3.7499999999999999E-3</v>
      </c>
      <c r="I11" s="90">
        <f t="shared" si="19"/>
        <v>-5.0000000000000018E-3</v>
      </c>
      <c r="J11" s="97">
        <f t="shared" si="30"/>
        <v>-8.7500000000000043E-3</v>
      </c>
      <c r="K11" s="94">
        <f t="shared" si="3"/>
        <v>163101.875</v>
      </c>
      <c r="L11" s="94">
        <f t="shared" si="4"/>
        <v>-10398.125</v>
      </c>
      <c r="M11" s="94">
        <f t="shared" si="5"/>
        <v>743.82822456007693</v>
      </c>
      <c r="N11" s="94">
        <f t="shared" si="6"/>
        <v>122.43177543992306</v>
      </c>
      <c r="O11" s="94">
        <f t="shared" si="7"/>
        <v>1469.1813052790767</v>
      </c>
      <c r="P11" s="82">
        <f t="shared" si="8"/>
        <v>0.40966693343928134</v>
      </c>
      <c r="Q11" s="53">
        <f t="shared" si="9"/>
        <v>43.727590749177239</v>
      </c>
      <c r="R11" s="53">
        <f t="shared" si="10"/>
        <v>524.73108899012686</v>
      </c>
      <c r="S11" s="92">
        <f t="shared" si="11"/>
        <v>1.1470160861982481</v>
      </c>
      <c r="T11" s="44">
        <f t="shared" si="12"/>
        <v>0.87182735450073001</v>
      </c>
      <c r="U11" s="97">
        <f t="shared" si="13"/>
        <v>0.67182735450072995</v>
      </c>
      <c r="V11" s="97">
        <f t="shared" si="20"/>
        <v>0.77182735450073003</v>
      </c>
      <c r="W11" s="97">
        <f t="shared" si="21"/>
        <v>0.80516068783406325</v>
      </c>
      <c r="X11" s="97">
        <f t="shared" si="22"/>
        <v>0.82182735450072997</v>
      </c>
      <c r="Y11" s="97">
        <f t="shared" si="23"/>
        <v>0.83182735450072998</v>
      </c>
      <c r="Z11" s="97">
        <f t="shared" si="24"/>
        <v>0.83849402116739657</v>
      </c>
      <c r="AA11" s="112">
        <f t="shared" si="31"/>
        <v>0.3423942991472082</v>
      </c>
      <c r="AB11" s="97">
        <f t="shared" si="32"/>
        <v>0.24177539160179684</v>
      </c>
      <c r="AC11" s="97">
        <f t="shared" si="33"/>
        <v>0.18695644613336593</v>
      </c>
      <c r="AD11" s="97">
        <f t="shared" si="34"/>
        <v>0.15364722127235209</v>
      </c>
      <c r="AE11" s="97">
        <f t="shared" si="35"/>
        <v>0.13118807984962721</v>
      </c>
      <c r="AF11" s="111">
        <f t="shared" si="36"/>
        <v>0.11494058589663503</v>
      </c>
      <c r="AG11" s="7"/>
      <c r="AH11" s="52">
        <f t="shared" si="25"/>
        <v>-601.875</v>
      </c>
      <c r="AI11" s="138">
        <f t="shared" si="26"/>
        <v>-77.143911009873136</v>
      </c>
      <c r="AJ11" s="138">
        <f t="shared" si="14"/>
        <v>447.58717798025373</v>
      </c>
      <c r="AK11" s="138">
        <f t="shared" si="14"/>
        <v>972.31826697038059</v>
      </c>
      <c r="AL11" s="138">
        <f t="shared" si="14"/>
        <v>1497.0493559605075</v>
      </c>
      <c r="AM11" s="138">
        <f t="shared" si="14"/>
        <v>2021.7804449506343</v>
      </c>
      <c r="AN11" s="138">
        <f t="shared" si="14"/>
        <v>2546.5115339407612</v>
      </c>
      <c r="AO11" s="138">
        <f t="shared" si="14"/>
        <v>3071.242622930888</v>
      </c>
      <c r="AP11" s="138">
        <f t="shared" si="14"/>
        <v>3595.9737119210149</v>
      </c>
      <c r="AQ11" s="138">
        <f t="shared" si="14"/>
        <v>4120.7048009111422</v>
      </c>
      <c r="AR11" s="138">
        <f t="shared" si="14"/>
        <v>4645.4358899012686</v>
      </c>
      <c r="AS11" s="138">
        <f t="shared" si="14"/>
        <v>5170.166978891395</v>
      </c>
      <c r="AT11" s="138">
        <f t="shared" si="14"/>
        <v>5694.8980678815224</v>
      </c>
      <c r="AU11" s="138">
        <f t="shared" si="14"/>
        <v>6219.6291568716497</v>
      </c>
      <c r="AV11" s="138">
        <f t="shared" si="14"/>
        <v>6744.3602458617761</v>
      </c>
      <c r="AW11" s="138">
        <f t="shared" si="14"/>
        <v>7269.0913348519025</v>
      </c>
      <c r="AX11" s="138">
        <f t="shared" si="14"/>
        <v>7793.8224238420298</v>
      </c>
      <c r="AY11" s="138">
        <f t="shared" si="14"/>
        <v>8318.5535128321571</v>
      </c>
      <c r="AZ11" s="138">
        <f t="shared" si="14"/>
        <v>8843.2846018222845</v>
      </c>
      <c r="BA11" s="138">
        <f t="shared" si="14"/>
        <v>9368.01569081241</v>
      </c>
      <c r="BB11" s="138">
        <f t="shared" si="14"/>
        <v>9892.7467798025373</v>
      </c>
      <c r="BC11" s="138">
        <f t="shared" si="14"/>
        <v>10417.477868792665</v>
      </c>
      <c r="BD11" s="138">
        <f t="shared" si="14"/>
        <v>10942.20895778279</v>
      </c>
      <c r="BE11" s="138">
        <f t="shared" si="14"/>
        <v>11466.940046772917</v>
      </c>
      <c r="BF11" s="138">
        <f t="shared" si="14"/>
        <v>11991.671135763045</v>
      </c>
      <c r="BG11" s="138">
        <f t="shared" si="14"/>
        <v>12516.402224753172</v>
      </c>
      <c r="BH11" s="138">
        <f t="shared" si="14"/>
        <v>13041.133313743299</v>
      </c>
      <c r="BI11" s="138">
        <f t="shared" si="14"/>
        <v>13565.864402733425</v>
      </c>
      <c r="BJ11" s="138">
        <f t="shared" si="14"/>
        <v>14090.595491723552</v>
      </c>
      <c r="BK11" s="138">
        <f t="shared" si="14"/>
        <v>14615.32658071368</v>
      </c>
      <c r="BL11" s="139">
        <f t="shared" si="14"/>
        <v>15140.057669703805</v>
      </c>
      <c r="BN11" s="142">
        <f t="shared" si="27"/>
        <v>160037.80369815294</v>
      </c>
      <c r="BO11" s="138">
        <f t="shared" si="27"/>
        <v>156860.795677583</v>
      </c>
      <c r="BP11" s="138">
        <f t="shared" si="27"/>
        <v>153566.68827326727</v>
      </c>
      <c r="BQ11" s="138">
        <f t="shared" si="27"/>
        <v>150151.16539107414</v>
      </c>
      <c r="BR11" s="138">
        <f t="shared" si="27"/>
        <v>146609.75185261419</v>
      </c>
      <c r="BS11" s="138">
        <f t="shared" si="27"/>
        <v>142937.80753165146</v>
      </c>
      <c r="BT11" s="138">
        <f t="shared" si="27"/>
        <v>139130.52127439214</v>
      </c>
      <c r="BU11" s="138">
        <f t="shared" si="27"/>
        <v>135182.90459568528</v>
      </c>
      <c r="BV11" s="138">
        <f t="shared" si="27"/>
        <v>131089.78514287516</v>
      </c>
      <c r="BW11" s="138">
        <f t="shared" si="27"/>
        <v>126845.79991874227</v>
      </c>
      <c r="BX11" s="138">
        <f t="shared" si="27"/>
        <v>122445.38825465248</v>
      </c>
      <c r="BY11" s="138">
        <f t="shared" si="27"/>
        <v>117882.78452470814</v>
      </c>
      <c r="BZ11" s="138">
        <f t="shared" si="27"/>
        <v>113152.01059135435</v>
      </c>
      <c r="CA11" s="138">
        <f t="shared" si="27"/>
        <v>108246.86797254253</v>
      </c>
      <c r="CB11" s="138">
        <f t="shared" si="27"/>
        <v>103160.92972018835</v>
      </c>
      <c r="CC11" s="138">
        <f t="shared" si="27"/>
        <v>97887.531999282684</v>
      </c>
      <c r="CD11" s="138">
        <f t="shared" si="28"/>
        <v>92419.765356622229</v>
      </c>
      <c r="CE11" s="138">
        <f t="shared" si="28"/>
        <v>86750.465667719545</v>
      </c>
      <c r="CF11" s="138">
        <f t="shared" si="28"/>
        <v>80872.204750031073</v>
      </c>
      <c r="CG11" s="138">
        <f t="shared" si="28"/>
        <v>74777.280630203473</v>
      </c>
      <c r="CH11" s="138">
        <f t="shared" si="28"/>
        <v>68457.707452586881</v>
      </c>
      <c r="CI11" s="138">
        <f t="shared" si="28"/>
        <v>61905.205015791813</v>
      </c>
      <c r="CJ11" s="138">
        <f t="shared" si="28"/>
        <v>55111.187923580874</v>
      </c>
      <c r="CK11" s="138">
        <f t="shared" si="28"/>
        <v>48066.75433587945</v>
      </c>
      <c r="CL11" s="138">
        <f t="shared" si="28"/>
        <v>40762.674305167064</v>
      </c>
      <c r="CM11" s="138">
        <f t="shared" si="28"/>
        <v>33189.377682967242</v>
      </c>
      <c r="CN11" s="138">
        <f t="shared" si="28"/>
        <v>25336.941580589249</v>
      </c>
      <c r="CO11" s="138">
        <f t="shared" si="28"/>
        <v>17195.077367694059</v>
      </c>
      <c r="CP11" s="138">
        <f t="shared" si="28"/>
        <v>8753.1171916476451</v>
      </c>
      <c r="CQ11" s="139">
        <f t="shared" si="28"/>
        <v>0</v>
      </c>
    </row>
    <row r="12" spans="1:95" x14ac:dyDescent="0.25">
      <c r="A12">
        <v>6</v>
      </c>
      <c r="B12" s="119">
        <v>4.3749999999999997E-2</v>
      </c>
      <c r="C12" s="93">
        <f t="shared" si="16"/>
        <v>3.4999999999999996E-2</v>
      </c>
      <c r="D12" s="106">
        <v>1003.125</v>
      </c>
      <c r="E12" s="94">
        <f t="shared" si="17"/>
        <v>401.25</v>
      </c>
      <c r="F12" s="94">
        <f t="shared" si="29"/>
        <v>1203.7500000000002</v>
      </c>
      <c r="G12" s="94">
        <f t="shared" si="18"/>
        <v>200.625</v>
      </c>
      <c r="H12" s="109">
        <f t="shared" si="2"/>
        <v>6.2500000000000003E-3</v>
      </c>
      <c r="I12" s="90">
        <f t="shared" si="19"/>
        <v>2.5000000000000001E-3</v>
      </c>
      <c r="J12" s="97">
        <f t="shared" si="30"/>
        <v>7.5000000000000015E-3</v>
      </c>
      <c r="K12" s="94">
        <f t="shared" si="3"/>
        <v>163503.125</v>
      </c>
      <c r="L12" s="94">
        <f t="shared" si="4"/>
        <v>-9996.875</v>
      </c>
      <c r="M12" s="94">
        <f t="shared" si="5"/>
        <v>734.20209721392212</v>
      </c>
      <c r="N12" s="94">
        <f t="shared" si="6"/>
        <v>132.05790278607788</v>
      </c>
      <c r="O12" s="94">
        <f t="shared" si="7"/>
        <v>1584.6948334329345</v>
      </c>
      <c r="P12" s="82">
        <f t="shared" si="8"/>
        <v>0.63300831102410038</v>
      </c>
      <c r="Q12" s="53">
        <f t="shared" si="9"/>
        <v>53.353718095332056</v>
      </c>
      <c r="R12" s="53">
        <f t="shared" si="10"/>
        <v>640.24461714398467</v>
      </c>
      <c r="S12" s="92">
        <f t="shared" si="11"/>
        <v>1.5667839652830804</v>
      </c>
      <c r="T12" s="44">
        <f t="shared" si="12"/>
        <v>0.63825008562640217</v>
      </c>
      <c r="U12" s="97">
        <f t="shared" si="13"/>
        <v>0.43825008562640216</v>
      </c>
      <c r="V12" s="97">
        <f t="shared" si="20"/>
        <v>0.5382500856264022</v>
      </c>
      <c r="W12" s="97">
        <f t="shared" si="21"/>
        <v>0.57158341895973552</v>
      </c>
      <c r="X12" s="97">
        <f t="shared" si="22"/>
        <v>0.58825008562640213</v>
      </c>
      <c r="Y12" s="97">
        <f t="shared" si="23"/>
        <v>0.59825008562640214</v>
      </c>
      <c r="Z12" s="97">
        <f t="shared" si="24"/>
        <v>0.60491675229306885</v>
      </c>
      <c r="AA12" s="112">
        <f t="shared" si="31"/>
        <v>0.26122385715743457</v>
      </c>
      <c r="AB12" s="97">
        <f t="shared" si="32"/>
        <v>0.20364686266353083</v>
      </c>
      <c r="AC12" s="97">
        <f t="shared" si="33"/>
        <v>0.16253349871134959</v>
      </c>
      <c r="AD12" s="97">
        <f t="shared" si="34"/>
        <v>0.13579785422752</v>
      </c>
      <c r="AE12" s="97">
        <f t="shared" si="35"/>
        <v>0.11716478010764053</v>
      </c>
      <c r="AF12" s="111">
        <f t="shared" si="36"/>
        <v>0.10341039544790287</v>
      </c>
      <c r="AG12" s="7"/>
      <c r="AH12" s="52">
        <f t="shared" si="25"/>
        <v>-1003.125</v>
      </c>
      <c r="AI12" s="138">
        <f t="shared" si="26"/>
        <v>-362.88038285601533</v>
      </c>
      <c r="AJ12" s="138">
        <f t="shared" si="14"/>
        <v>277.36423428796934</v>
      </c>
      <c r="AK12" s="138">
        <f t="shared" si="14"/>
        <v>917.60885143195401</v>
      </c>
      <c r="AL12" s="138">
        <f t="shared" si="14"/>
        <v>1557.8534685759387</v>
      </c>
      <c r="AM12" s="138">
        <f t="shared" si="14"/>
        <v>2198.0980857199233</v>
      </c>
      <c r="AN12" s="138">
        <f t="shared" si="14"/>
        <v>2838.342702863908</v>
      </c>
      <c r="AO12" s="138">
        <f t="shared" si="14"/>
        <v>3478.5873200078931</v>
      </c>
      <c r="AP12" s="138">
        <f t="shared" si="14"/>
        <v>4118.8319371518774</v>
      </c>
      <c r="AQ12" s="138">
        <f t="shared" si="14"/>
        <v>4759.0765542958616</v>
      </c>
      <c r="AR12" s="138">
        <f t="shared" si="14"/>
        <v>5399.3211714398467</v>
      </c>
      <c r="AS12" s="138">
        <f t="shared" si="14"/>
        <v>6039.5657885838318</v>
      </c>
      <c r="AT12" s="138">
        <f t="shared" si="14"/>
        <v>6679.810405727816</v>
      </c>
      <c r="AU12" s="138">
        <f t="shared" si="14"/>
        <v>7320.0550228718002</v>
      </c>
      <c r="AV12" s="138">
        <f t="shared" si="14"/>
        <v>7960.2996400157863</v>
      </c>
      <c r="AW12" s="138">
        <f t="shared" si="14"/>
        <v>8600.5442571597705</v>
      </c>
      <c r="AX12" s="138">
        <f t="shared" si="14"/>
        <v>9240.7888743037547</v>
      </c>
      <c r="AY12" s="138">
        <f t="shared" si="14"/>
        <v>9881.0334914477389</v>
      </c>
      <c r="AZ12" s="138">
        <f t="shared" si="14"/>
        <v>10521.278108591723</v>
      </c>
      <c r="BA12" s="138">
        <f t="shared" si="14"/>
        <v>11161.522725735709</v>
      </c>
      <c r="BB12" s="138">
        <f t="shared" si="14"/>
        <v>11801.767342879693</v>
      </c>
      <c r="BC12" s="138">
        <f t="shared" si="14"/>
        <v>12442.011960023678</v>
      </c>
      <c r="BD12" s="138">
        <f t="shared" si="14"/>
        <v>13082.256577167664</v>
      </c>
      <c r="BE12" s="138">
        <f t="shared" si="14"/>
        <v>13722.501194311648</v>
      </c>
      <c r="BF12" s="138">
        <f t="shared" si="14"/>
        <v>14362.745811455632</v>
      </c>
      <c r="BG12" s="138">
        <f t="shared" si="14"/>
        <v>15002.990428599616</v>
      </c>
      <c r="BH12" s="138">
        <f t="shared" si="14"/>
        <v>15643.2350457436</v>
      </c>
      <c r="BI12" s="138">
        <f t="shared" si="14"/>
        <v>16283.479662887585</v>
      </c>
      <c r="BJ12" s="138">
        <f t="shared" si="14"/>
        <v>16923.724280031573</v>
      </c>
      <c r="BK12" s="138">
        <f t="shared" si="14"/>
        <v>17563.968897175557</v>
      </c>
      <c r="BL12" s="139">
        <f t="shared" si="14"/>
        <v>18204.213514319541</v>
      </c>
      <c r="BN12" s="142">
        <f t="shared" si="27"/>
        <v>160365.29074387171</v>
      </c>
      <c r="BO12" s="138">
        <f t="shared" si="27"/>
        <v>157115.85328440345</v>
      </c>
      <c r="BP12" s="138">
        <f t="shared" si="27"/>
        <v>153750.84323571337</v>
      </c>
      <c r="BQ12" s="138">
        <f t="shared" si="27"/>
        <v>150266.15003295886</v>
      </c>
      <c r="BR12" s="138">
        <f t="shared" si="27"/>
        <v>146657.51691103081</v>
      </c>
      <c r="BS12" s="138">
        <f t="shared" si="27"/>
        <v>142920.53570465589</v>
      </c>
      <c r="BT12" s="138">
        <f t="shared" si="27"/>
        <v>139050.64146355385</v>
      </c>
      <c r="BU12" s="138">
        <f t="shared" si="27"/>
        <v>135043.10687607268</v>
      </c>
      <c r="BV12" s="138">
        <f t="shared" si="27"/>
        <v>130893.03649448918</v>
      </c>
      <c r="BW12" s="138">
        <f t="shared" si="27"/>
        <v>126595.36075492145</v>
      </c>
      <c r="BX12" s="138">
        <f t="shared" si="27"/>
        <v>122144.82978454747</v>
      </c>
      <c r="BY12" s="138">
        <f t="shared" si="27"/>
        <v>117536.00698856561</v>
      </c>
      <c r="BZ12" s="138">
        <f t="shared" si="27"/>
        <v>112763.26240906277</v>
      </c>
      <c r="CA12" s="138">
        <f t="shared" si="27"/>
        <v>107820.7658476776</v>
      </c>
      <c r="CB12" s="138">
        <f t="shared" si="27"/>
        <v>102702.47974365801</v>
      </c>
      <c r="CC12" s="138">
        <f t="shared" si="27"/>
        <v>97402.151798612744</v>
      </c>
      <c r="CD12" s="138">
        <f t="shared" si="28"/>
        <v>91913.307338947852</v>
      </c>
      <c r="CE12" s="138">
        <f t="shared" si="28"/>
        <v>86229.241406658315</v>
      </c>
      <c r="CF12" s="138">
        <f t="shared" si="28"/>
        <v>80343.010568813232</v>
      </c>
      <c r="CG12" s="138">
        <f t="shared" si="28"/>
        <v>74247.424435729379</v>
      </c>
      <c r="CH12" s="138">
        <f t="shared" si="28"/>
        <v>67935.036877472055</v>
      </c>
      <c r="CI12" s="138">
        <f t="shared" si="28"/>
        <v>61398.136927953426</v>
      </c>
      <c r="CJ12" s="138">
        <f t="shared" si="28"/>
        <v>54628.739365517802</v>
      </c>
      <c r="CK12" s="138">
        <f t="shared" si="28"/>
        <v>47618.574958506419</v>
      </c>
      <c r="CL12" s="138">
        <f t="shared" si="28"/>
        <v>40359.080363887377</v>
      </c>
      <c r="CM12" s="138">
        <f t="shared" si="28"/>
        <v>32841.387666609953</v>
      </c>
      <c r="CN12" s="138">
        <f t="shared" si="28"/>
        <v>25056.313546906225</v>
      </c>
      <c r="CO12" s="138">
        <f t="shared" si="28"/>
        <v>16994.34806230609</v>
      </c>
      <c r="CP12" s="138">
        <f t="shared" si="28"/>
        <v>8645.6430306631664</v>
      </c>
      <c r="CQ12" s="139">
        <f t="shared" si="28"/>
        <v>0</v>
      </c>
    </row>
    <row r="13" spans="1:95" x14ac:dyDescent="0.25">
      <c r="A13">
        <v>7</v>
      </c>
      <c r="B13" s="118" t="s">
        <v>69</v>
      </c>
      <c r="C13" s="93">
        <f t="shared" si="16"/>
        <v>3.3749999999999995E-2</v>
      </c>
      <c r="D13" s="106">
        <v>1605</v>
      </c>
      <c r="E13" s="94">
        <f t="shared" si="17"/>
        <v>601.875</v>
      </c>
      <c r="F13" s="94">
        <f t="shared" si="29"/>
        <v>200.625</v>
      </c>
      <c r="G13" s="94">
        <f t="shared" si="18"/>
        <v>267.5</v>
      </c>
      <c r="H13" s="109">
        <f t="shared" si="2"/>
        <v>0.01</v>
      </c>
      <c r="I13" s="90">
        <f t="shared" si="19"/>
        <v>3.7499999999999999E-3</v>
      </c>
      <c r="J13" s="97">
        <f t="shared" si="30"/>
        <v>1.2499999999999998E-3</v>
      </c>
      <c r="K13" s="94">
        <f t="shared" si="3"/>
        <v>164105</v>
      </c>
      <c r="L13" s="94">
        <f t="shared" si="4"/>
        <v>-9395</v>
      </c>
      <c r="M13" s="94">
        <f t="shared" si="5"/>
        <v>725.50198585949113</v>
      </c>
      <c r="N13" s="94">
        <f t="shared" si="6"/>
        <v>140.75801414050886</v>
      </c>
      <c r="O13" s="94">
        <f t="shared" si="7"/>
        <v>1689.0961696861064</v>
      </c>
      <c r="P13" s="82">
        <f t="shared" si="8"/>
        <v>0.95021232586079785</v>
      </c>
      <c r="Q13" s="53">
        <f t="shared" si="9"/>
        <v>62.053829449763043</v>
      </c>
      <c r="R13" s="53">
        <f t="shared" si="10"/>
        <v>744.64595339715652</v>
      </c>
      <c r="S13" s="92">
        <f t="shared" si="11"/>
        <v>2.1553867212704425</v>
      </c>
      <c r="T13" s="44">
        <f t="shared" si="12"/>
        <v>0.46395386504495734</v>
      </c>
      <c r="U13" s="97">
        <f t="shared" si="13"/>
        <v>0.26395386504495733</v>
      </c>
      <c r="V13" s="97">
        <f t="shared" si="20"/>
        <v>0.36395386504495736</v>
      </c>
      <c r="W13" s="97">
        <f t="shared" si="21"/>
        <v>0.39728719837829057</v>
      </c>
      <c r="X13" s="97">
        <f t="shared" si="22"/>
        <v>0.41395386504495735</v>
      </c>
      <c r="Y13" s="97">
        <f t="shared" si="23"/>
        <v>0.42395386504495736</v>
      </c>
      <c r="Z13" s="97">
        <f t="shared" si="24"/>
        <v>0.43062053171162396</v>
      </c>
      <c r="AA13" s="112">
        <f t="shared" si="31"/>
        <v>0.18328391312468151</v>
      </c>
      <c r="AB13" s="97">
        <f t="shared" si="32"/>
        <v>0.16586289266824861</v>
      </c>
      <c r="AC13" s="97">
        <f t="shared" si="33"/>
        <v>0.1380754902208452</v>
      </c>
      <c r="AD13" s="97">
        <f t="shared" si="34"/>
        <v>0.11782865830038003</v>
      </c>
      <c r="AE13" s="97">
        <f t="shared" si="35"/>
        <v>0.10300274239682694</v>
      </c>
      <c r="AF13" s="111">
        <f t="shared" si="36"/>
        <v>9.1741623386456306E-2</v>
      </c>
      <c r="AG13" s="7"/>
      <c r="AH13" s="52">
        <f t="shared" si="25"/>
        <v>-1605</v>
      </c>
      <c r="AI13" s="138">
        <f t="shared" si="26"/>
        <v>-860.35404660284348</v>
      </c>
      <c r="AJ13" s="138">
        <f t="shared" si="14"/>
        <v>-115.70809320568696</v>
      </c>
      <c r="AK13" s="138">
        <f t="shared" si="14"/>
        <v>628.93786019146955</v>
      </c>
      <c r="AL13" s="138">
        <f t="shared" si="14"/>
        <v>1373.5838135886261</v>
      </c>
      <c r="AM13" s="138">
        <f t="shared" si="14"/>
        <v>2118.2297669857826</v>
      </c>
      <c r="AN13" s="138">
        <f t="shared" si="14"/>
        <v>2862.8757203829391</v>
      </c>
      <c r="AO13" s="138">
        <f t="shared" si="14"/>
        <v>3607.5216737800956</v>
      </c>
      <c r="AP13" s="138">
        <f t="shared" si="14"/>
        <v>4352.1676271772521</v>
      </c>
      <c r="AQ13" s="138">
        <f t="shared" si="14"/>
        <v>5096.8135805744087</v>
      </c>
      <c r="AR13" s="138">
        <f t="shared" si="14"/>
        <v>5841.4595339715652</v>
      </c>
      <c r="AS13" s="138">
        <f t="shared" si="14"/>
        <v>6586.1054873687217</v>
      </c>
      <c r="AT13" s="138">
        <f t="shared" si="14"/>
        <v>7330.7514407658782</v>
      </c>
      <c r="AU13" s="138">
        <f t="shared" si="14"/>
        <v>8075.3973941630356</v>
      </c>
      <c r="AV13" s="138">
        <f t="shared" si="14"/>
        <v>8820.0433475601913</v>
      </c>
      <c r="AW13" s="138">
        <f t="shared" si="14"/>
        <v>9564.6893009573469</v>
      </c>
      <c r="AX13" s="138">
        <f t="shared" si="14"/>
        <v>10309.335254354504</v>
      </c>
      <c r="AY13" s="138">
        <f t="shared" si="14"/>
        <v>11053.981207751662</v>
      </c>
      <c r="AZ13" s="138">
        <f t="shared" si="14"/>
        <v>11798.627161148817</v>
      </c>
      <c r="BA13" s="138">
        <f t="shared" si="14"/>
        <v>12543.273114545973</v>
      </c>
      <c r="BB13" s="138">
        <f t="shared" si="14"/>
        <v>13287.91906794313</v>
      </c>
      <c r="BC13" s="138">
        <f t="shared" si="14"/>
        <v>14032.565021340288</v>
      </c>
      <c r="BD13" s="138">
        <f t="shared" si="14"/>
        <v>14777.210974737443</v>
      </c>
      <c r="BE13" s="138">
        <f t="shared" si="14"/>
        <v>15521.856928134599</v>
      </c>
      <c r="BF13" s="138">
        <f t="shared" si="14"/>
        <v>16266.502881531756</v>
      </c>
      <c r="BG13" s="138">
        <f t="shared" si="14"/>
        <v>17011.148834928914</v>
      </c>
      <c r="BH13" s="138">
        <f t="shared" si="14"/>
        <v>17755.794788326071</v>
      </c>
      <c r="BI13" s="138">
        <f t="shared" si="14"/>
        <v>18500.440741723225</v>
      </c>
      <c r="BJ13" s="138">
        <f t="shared" si="14"/>
        <v>19245.086695120383</v>
      </c>
      <c r="BK13" s="138">
        <f t="shared" si="14"/>
        <v>19989.73264851754</v>
      </c>
      <c r="BL13" s="139">
        <f t="shared" si="14"/>
        <v>20734.378601914694</v>
      </c>
      <c r="BN13" s="142">
        <f t="shared" si="27"/>
        <v>160888.0606957917</v>
      </c>
      <c r="BO13" s="138">
        <f t="shared" si="27"/>
        <v>157560.85437645501</v>
      </c>
      <c r="BP13" s="138">
        <f t="shared" si="27"/>
        <v>154119.6014199717</v>
      </c>
      <c r="BQ13" s="138">
        <f t="shared" si="27"/>
        <v>150560.39265023547</v>
      </c>
      <c r="BR13" s="138">
        <f t="shared" si="27"/>
        <v>146879.18489632686</v>
      </c>
      <c r="BS13" s="138">
        <f t="shared" si="27"/>
        <v>143071.79639957362</v>
      </c>
      <c r="BT13" s="138">
        <f t="shared" si="27"/>
        <v>139133.90206317895</v>
      </c>
      <c r="BU13" s="138">
        <f t="shared" si="27"/>
        <v>135061.02853902115</v>
      </c>
      <c r="BV13" s="138">
        <f t="shared" si="27"/>
        <v>130848.5491460436</v>
      </c>
      <c r="BW13" s="138">
        <f t="shared" si="27"/>
        <v>126491.67861446238</v>
      </c>
      <c r="BX13" s="138">
        <f t="shared" si="27"/>
        <v>121985.46764982109</v>
      </c>
      <c r="BY13" s="138">
        <f t="shared" si="27"/>
        <v>117324.79731071791</v>
      </c>
      <c r="BZ13" s="138">
        <f t="shared" si="27"/>
        <v>112504.37319381788</v>
      </c>
      <c r="CA13" s="138">
        <f t="shared" si="27"/>
        <v>107518.71941954503</v>
      </c>
      <c r="CB13" s="138">
        <f t="shared" si="27"/>
        <v>102362.1724116219</v>
      </c>
      <c r="CC13" s="138">
        <f t="shared" si="27"/>
        <v>97028.874463390661</v>
      </c>
      <c r="CD13" s="138">
        <f t="shared" si="28"/>
        <v>91512.767083606683</v>
      </c>
      <c r="CE13" s="138">
        <f t="shared" si="28"/>
        <v>85807.584114146244</v>
      </c>
      <c r="CF13" s="138">
        <f t="shared" si="28"/>
        <v>79906.844611809734</v>
      </c>
      <c r="CG13" s="138">
        <f t="shared" si="28"/>
        <v>73803.845486134407</v>
      </c>
      <c r="CH13" s="138">
        <f t="shared" si="28"/>
        <v>67491.653884853717</v>
      </c>
      <c r="CI13" s="138">
        <f t="shared" si="28"/>
        <v>60963.099318352834</v>
      </c>
      <c r="CJ13" s="138">
        <f t="shared" si="28"/>
        <v>54210.76551417436</v>
      </c>
      <c r="CK13" s="138">
        <f t="shared" si="28"/>
        <v>47226.981992320623</v>
      </c>
      <c r="CL13" s="138">
        <f t="shared" si="28"/>
        <v>40003.815351783094</v>
      </c>
      <c r="CM13" s="138">
        <f t="shared" si="28"/>
        <v>32533.060258399928</v>
      </c>
      <c r="CN13" s="138">
        <f t="shared" si="28"/>
        <v>24806.230123804475</v>
      </c>
      <c r="CO13" s="138">
        <f t="shared" si="28"/>
        <v>16814.547464875883</v>
      </c>
      <c r="CP13" s="138">
        <f t="shared" si="28"/>
        <v>8548.9339327409107</v>
      </c>
      <c r="CQ13" s="139">
        <f t="shared" si="28"/>
        <v>-2.9103830456733704E-11</v>
      </c>
    </row>
    <row r="14" spans="1:95" x14ac:dyDescent="0.25">
      <c r="A14">
        <v>8</v>
      </c>
      <c r="B14" s="127">
        <v>385000</v>
      </c>
      <c r="C14" s="93">
        <f t="shared" si="16"/>
        <v>3.2499999999999994E-2</v>
      </c>
      <c r="D14" s="106">
        <v>2206.875</v>
      </c>
      <c r="E14" s="94">
        <f t="shared" si="17"/>
        <v>601.875</v>
      </c>
      <c r="F14" s="94">
        <f t="shared" si="29"/>
        <v>0</v>
      </c>
      <c r="G14" s="94">
        <f t="shared" si="18"/>
        <v>315.26785714285717</v>
      </c>
      <c r="H14" s="109">
        <f t="shared" si="2"/>
        <v>1.375E-2</v>
      </c>
      <c r="I14" s="90">
        <f t="shared" si="19"/>
        <v>3.7499999999999999E-3</v>
      </c>
      <c r="J14" s="97">
        <f t="shared" si="30"/>
        <v>0</v>
      </c>
      <c r="K14" s="94">
        <f t="shared" si="3"/>
        <v>164706.875</v>
      </c>
      <c r="L14" s="94">
        <f t="shared" si="4"/>
        <v>-8793.125</v>
      </c>
      <c r="M14" s="94">
        <f t="shared" si="5"/>
        <v>716.81472794664694</v>
      </c>
      <c r="N14" s="94">
        <f t="shared" si="6"/>
        <v>149.44527205335305</v>
      </c>
      <c r="O14" s="94">
        <f t="shared" si="7"/>
        <v>1793.3432646402366</v>
      </c>
      <c r="P14" s="82">
        <f t="shared" si="8"/>
        <v>1.2305926274759909</v>
      </c>
      <c r="Q14" s="53">
        <f t="shared" si="9"/>
        <v>70.741087362607232</v>
      </c>
      <c r="R14" s="53">
        <f t="shared" si="10"/>
        <v>848.89304835128678</v>
      </c>
      <c r="S14" s="92">
        <f t="shared" si="11"/>
        <v>2.5997091203493476</v>
      </c>
      <c r="T14" s="44">
        <f t="shared" si="12"/>
        <v>0.38465841896404951</v>
      </c>
      <c r="U14" s="97">
        <f t="shared" si="13"/>
        <v>0.18465841896404953</v>
      </c>
      <c r="V14" s="97">
        <f t="shared" si="20"/>
        <v>0.28465841896404953</v>
      </c>
      <c r="W14" s="97">
        <f t="shared" si="21"/>
        <v>0.31799175229738286</v>
      </c>
      <c r="X14" s="97">
        <f t="shared" si="22"/>
        <v>0.33465841896404952</v>
      </c>
      <c r="Y14" s="97">
        <f t="shared" si="23"/>
        <v>0.34465841896404953</v>
      </c>
      <c r="Z14" s="97">
        <f t="shared" si="24"/>
        <v>0.35132508563071618</v>
      </c>
      <c r="AA14" s="112">
        <f t="shared" si="31"/>
        <v>0.13974855249493645</v>
      </c>
      <c r="AB14" s="97">
        <f t="shared" si="32"/>
        <v>0.14421470334950048</v>
      </c>
      <c r="AC14" s="97">
        <f t="shared" si="33"/>
        <v>0.12394337933041544</v>
      </c>
      <c r="AD14" s="97">
        <f t="shared" si="34"/>
        <v>0.10740189384605614</v>
      </c>
      <c r="AE14" s="97">
        <f t="shared" si="35"/>
        <v>9.4764257915582073E-2</v>
      </c>
      <c r="AF14" s="111">
        <f t="shared" si="36"/>
        <v>8.4942070138262382E-2</v>
      </c>
      <c r="AG14" s="7"/>
      <c r="AH14" s="52">
        <f t="shared" si="25"/>
        <v>-2206.875</v>
      </c>
      <c r="AI14" s="138">
        <f t="shared" si="26"/>
        <v>-1357.9819516487132</v>
      </c>
      <c r="AJ14" s="138">
        <f t="shared" si="14"/>
        <v>-509.08890329742644</v>
      </c>
      <c r="AK14" s="138">
        <f t="shared" si="14"/>
        <v>339.80414505386034</v>
      </c>
      <c r="AL14" s="138">
        <f t="shared" si="14"/>
        <v>1188.6971934051471</v>
      </c>
      <c r="AM14" s="138">
        <f t="shared" si="14"/>
        <v>2037.5902417564339</v>
      </c>
      <c r="AN14" s="138">
        <f t="shared" si="14"/>
        <v>2886.4832901077207</v>
      </c>
      <c r="AO14" s="138">
        <f t="shared" si="14"/>
        <v>3735.3763384590075</v>
      </c>
      <c r="AP14" s="138">
        <f t="shared" si="14"/>
        <v>4584.2693868102942</v>
      </c>
      <c r="AQ14" s="138">
        <f t="shared" si="14"/>
        <v>5433.162435161581</v>
      </c>
      <c r="AR14" s="138">
        <f t="shared" si="14"/>
        <v>6282.0554835128678</v>
      </c>
      <c r="AS14" s="138">
        <f t="shared" si="14"/>
        <v>7130.9485318641546</v>
      </c>
      <c r="AT14" s="138">
        <f t="shared" si="14"/>
        <v>7979.8415802154414</v>
      </c>
      <c r="AU14" s="138">
        <f t="shared" si="14"/>
        <v>8828.7346285667281</v>
      </c>
      <c r="AV14" s="138">
        <f t="shared" si="14"/>
        <v>9677.6276769180149</v>
      </c>
      <c r="AW14" s="138">
        <f t="shared" si="14"/>
        <v>10526.520725269302</v>
      </c>
      <c r="AX14" s="138">
        <f t="shared" si="14"/>
        <v>11375.413773620588</v>
      </c>
      <c r="AY14" s="138">
        <f t="shared" si="14"/>
        <v>12224.306821971875</v>
      </c>
      <c r="AZ14" s="138">
        <f t="shared" si="14"/>
        <v>13073.199870323162</v>
      </c>
      <c r="BA14" s="138">
        <f t="shared" si="14"/>
        <v>13922.092918674449</v>
      </c>
      <c r="BB14" s="138">
        <f t="shared" si="14"/>
        <v>14770.985967025736</v>
      </c>
      <c r="BC14" s="138">
        <f t="shared" si="14"/>
        <v>15619.879015377024</v>
      </c>
      <c r="BD14" s="138">
        <f t="shared" si="14"/>
        <v>16468.772063728309</v>
      </c>
      <c r="BE14" s="138">
        <f t="shared" si="14"/>
        <v>17317.665112079594</v>
      </c>
      <c r="BF14" s="138">
        <f t="shared" si="14"/>
        <v>18166.558160430883</v>
      </c>
      <c r="BG14" s="138">
        <f t="shared" si="14"/>
        <v>19015.451208782171</v>
      </c>
      <c r="BH14" s="138">
        <f t="shared" si="14"/>
        <v>19864.344257133456</v>
      </c>
      <c r="BI14" s="138">
        <f t="shared" si="14"/>
        <v>20713.237305484741</v>
      </c>
      <c r="BJ14" s="138">
        <f t="shared" si="14"/>
        <v>21562.13035383603</v>
      </c>
      <c r="BK14" s="138">
        <f t="shared" si="14"/>
        <v>22411.023402187318</v>
      </c>
      <c r="BL14" s="139">
        <f t="shared" si="14"/>
        <v>23259.916450538603</v>
      </c>
      <c r="BN14" s="142">
        <f t="shared" si="27"/>
        <v>161409.23850886986</v>
      </c>
      <c r="BO14" s="138">
        <f t="shared" si="27"/>
        <v>158002.81789740501</v>
      </c>
      <c r="BP14" s="138">
        <f t="shared" si="27"/>
        <v>154484.02453936706</v>
      </c>
      <c r="BQ14" s="138">
        <f t="shared" si="27"/>
        <v>150849.15142507842</v>
      </c>
      <c r="BR14" s="138">
        <f t="shared" si="27"/>
        <v>147094.36925612908</v>
      </c>
      <c r="BS14" s="138">
        <f t="shared" si="27"/>
        <v>143215.72241125317</v>
      </c>
      <c r="BT14" s="138">
        <f t="shared" si="27"/>
        <v>139209.12477912597</v>
      </c>
      <c r="BU14" s="138">
        <f t="shared" si="27"/>
        <v>135070.35545369104</v>
      </c>
      <c r="BV14" s="138">
        <f t="shared" si="27"/>
        <v>130795.05428748271</v>
      </c>
      <c r="BW14" s="138">
        <f t="shared" si="27"/>
        <v>126378.71729825909</v>
      </c>
      <c r="BX14" s="138">
        <f t="shared" si="27"/>
        <v>121816.69192410688</v>
      </c>
      <c r="BY14" s="138">
        <f t="shared" si="27"/>
        <v>117104.1721220193</v>
      </c>
      <c r="BZ14" s="138">
        <f t="shared" si="27"/>
        <v>112236.19330478288</v>
      </c>
      <c r="CA14" s="138">
        <f t="shared" si="27"/>
        <v>107207.62711084037</v>
      </c>
      <c r="CB14" s="138">
        <f t="shared" si="27"/>
        <v>102013.17600161865</v>
      </c>
      <c r="CC14" s="138">
        <f t="shared" si="27"/>
        <v>96647.367680630836</v>
      </c>
      <c r="CD14" s="138">
        <f t="shared" si="28"/>
        <v>91104.549328472771</v>
      </c>
      <c r="CE14" s="138">
        <f t="shared" si="28"/>
        <v>85378.881647640563</v>
      </c>
      <c r="CF14" s="138">
        <f t="shared" si="28"/>
        <v>79464.332710895731</v>
      </c>
      <c r="CG14" s="138">
        <f t="shared" si="28"/>
        <v>73354.671606696764</v>
      </c>
      <c r="CH14" s="138">
        <f t="shared" si="28"/>
        <v>67043.461875003239</v>
      </c>
      <c r="CI14" s="138">
        <f t="shared" si="28"/>
        <v>60524.054726536619</v>
      </c>
      <c r="CJ14" s="138">
        <f t="shared" si="28"/>
        <v>53789.582038354769</v>
      </c>
      <c r="CK14" s="138">
        <f t="shared" si="28"/>
        <v>46832.949118360746</v>
      </c>
      <c r="CL14" s="138">
        <f t="shared" si="28"/>
        <v>39646.827231123534</v>
      </c>
      <c r="CM14" s="138">
        <f t="shared" si="28"/>
        <v>32223.645877136907</v>
      </c>
      <c r="CN14" s="138">
        <f t="shared" si="28"/>
        <v>24555.5848173821</v>
      </c>
      <c r="CO14" s="138">
        <f t="shared" si="28"/>
        <v>16634.565834793233</v>
      </c>
      <c r="CP14" s="138">
        <f t="shared" si="28"/>
        <v>8452.2442239453958</v>
      </c>
      <c r="CQ14" s="139">
        <f t="shared" si="28"/>
        <v>2.9103830456733704E-11</v>
      </c>
    </row>
    <row r="15" spans="1:95" x14ac:dyDescent="0.25">
      <c r="A15">
        <v>9</v>
      </c>
      <c r="B15" s="120"/>
      <c r="C15" s="93">
        <f t="shared" si="16"/>
        <v>3.1249999999999993E-2</v>
      </c>
      <c r="D15" s="106">
        <v>2608.125</v>
      </c>
      <c r="E15" s="94">
        <f t="shared" si="17"/>
        <v>401.25</v>
      </c>
      <c r="F15" s="94">
        <f t="shared" si="29"/>
        <v>-200.625</v>
      </c>
      <c r="G15" s="94">
        <f t="shared" si="18"/>
        <v>326.015625</v>
      </c>
      <c r="H15" s="109">
        <f t="shared" si="2"/>
        <v>1.6250000000000001E-2</v>
      </c>
      <c r="I15" s="90">
        <f t="shared" si="19"/>
        <v>2.5000000000000001E-3</v>
      </c>
      <c r="J15" s="97">
        <f t="shared" si="30"/>
        <v>-1.2499999999999998E-3</v>
      </c>
      <c r="K15" s="94">
        <f t="shared" si="3"/>
        <v>165108.125</v>
      </c>
      <c r="L15" s="94">
        <f t="shared" si="4"/>
        <v>-8391.875</v>
      </c>
      <c r="M15" s="94">
        <f t="shared" si="5"/>
        <v>707.28267649043539</v>
      </c>
      <c r="N15" s="94">
        <f t="shared" si="6"/>
        <v>158.9773235095646</v>
      </c>
      <c r="O15" s="94">
        <f t="shared" si="7"/>
        <v>1907.7278821147752</v>
      </c>
      <c r="P15" s="82">
        <f t="shared" si="8"/>
        <v>1.3671368041802761</v>
      </c>
      <c r="Q15" s="53">
        <f t="shared" si="9"/>
        <v>80.273138818818779</v>
      </c>
      <c r="R15" s="53">
        <f t="shared" si="10"/>
        <v>963.27766582582535</v>
      </c>
      <c r="S15" s="92">
        <f t="shared" si="11"/>
        <v>2.7075526533297483</v>
      </c>
      <c r="T15" s="44">
        <f t="shared" si="12"/>
        <v>0.36933723108586641</v>
      </c>
      <c r="U15" s="97">
        <f t="shared" si="13"/>
        <v>0.16933723108586643</v>
      </c>
      <c r="V15" s="97">
        <f t="shared" si="20"/>
        <v>0.26933723108586644</v>
      </c>
      <c r="W15" s="97">
        <f t="shared" si="21"/>
        <v>0.30267056441919971</v>
      </c>
      <c r="X15" s="97">
        <f t="shared" si="22"/>
        <v>0.31933723108586642</v>
      </c>
      <c r="Y15" s="97">
        <f t="shared" si="23"/>
        <v>0.32933723108586643</v>
      </c>
      <c r="Z15" s="97">
        <f t="shared" si="24"/>
        <v>0.33600389775253303</v>
      </c>
      <c r="AA15" s="112">
        <f t="shared" si="31"/>
        <v>0.13052096007977232</v>
      </c>
      <c r="AB15" s="97">
        <f t="shared" si="32"/>
        <v>0.13957341454304872</v>
      </c>
      <c r="AC15" s="97">
        <f t="shared" si="33"/>
        <v>0.12090194614648486</v>
      </c>
      <c r="AD15" s="97">
        <f t="shared" si="34"/>
        <v>0.10515362928377958</v>
      </c>
      <c r="AE15" s="97">
        <f t="shared" si="35"/>
        <v>9.2985810682644221E-2</v>
      </c>
      <c r="AF15" s="111">
        <f t="shared" si="36"/>
        <v>8.3473128627293836E-2</v>
      </c>
      <c r="AG15" s="7"/>
      <c r="AH15" s="52">
        <f t="shared" si="25"/>
        <v>-2608.125</v>
      </c>
      <c r="AI15" s="138">
        <f t="shared" si="26"/>
        <v>-1644.8473341741746</v>
      </c>
      <c r="AJ15" s="138">
        <f t="shared" si="14"/>
        <v>-681.5696683483493</v>
      </c>
      <c r="AK15" s="138">
        <f t="shared" si="14"/>
        <v>281.70799747747606</v>
      </c>
      <c r="AL15" s="138">
        <f t="shared" si="14"/>
        <v>1244.9856633033014</v>
      </c>
      <c r="AM15" s="138">
        <f t="shared" si="14"/>
        <v>2208.2633291291268</v>
      </c>
      <c r="AN15" s="138">
        <f t="shared" si="14"/>
        <v>3171.5409949549521</v>
      </c>
      <c r="AO15" s="138">
        <f t="shared" si="14"/>
        <v>4134.8186607807775</v>
      </c>
      <c r="AP15" s="138">
        <f t="shared" si="14"/>
        <v>5098.0963266066028</v>
      </c>
      <c r="AQ15" s="138">
        <f t="shared" si="14"/>
        <v>6061.3739924324291</v>
      </c>
      <c r="AR15" s="138">
        <f t="shared" si="14"/>
        <v>7024.6516582582535</v>
      </c>
      <c r="AS15" s="138">
        <f t="shared" si="14"/>
        <v>7987.929324084078</v>
      </c>
      <c r="AT15" s="138">
        <f t="shared" si="14"/>
        <v>8951.2069899099042</v>
      </c>
      <c r="AU15" s="138">
        <f t="shared" si="14"/>
        <v>9914.4846557357305</v>
      </c>
      <c r="AV15" s="138">
        <f t="shared" si="14"/>
        <v>10877.762321561555</v>
      </c>
      <c r="AW15" s="138">
        <f t="shared" si="14"/>
        <v>11841.039987387379</v>
      </c>
      <c r="AX15" s="138">
        <f t="shared" si="14"/>
        <v>12804.317653213206</v>
      </c>
      <c r="AY15" s="138">
        <f t="shared" si="14"/>
        <v>13767.595319039032</v>
      </c>
      <c r="AZ15" s="138">
        <f t="shared" si="14"/>
        <v>14730.872984864858</v>
      </c>
      <c r="BA15" s="138">
        <f t="shared" si="14"/>
        <v>15694.150650690681</v>
      </c>
      <c r="BB15" s="138">
        <f t="shared" si="14"/>
        <v>16657.428316516507</v>
      </c>
      <c r="BC15" s="138">
        <f t="shared" si="14"/>
        <v>17620.705982342333</v>
      </c>
      <c r="BD15" s="138">
        <f t="shared" si="14"/>
        <v>18583.983648168156</v>
      </c>
      <c r="BE15" s="138">
        <f t="shared" si="14"/>
        <v>19547.261313993982</v>
      </c>
      <c r="BF15" s="138">
        <f t="shared" si="14"/>
        <v>20510.538979819808</v>
      </c>
      <c r="BG15" s="138">
        <f t="shared" ref="BG15:BL15" si="37">IF($D15="", "", $R15*BG$6+$AH15)</f>
        <v>21473.816645645635</v>
      </c>
      <c r="BH15" s="138">
        <f t="shared" si="37"/>
        <v>22437.094311471461</v>
      </c>
      <c r="BI15" s="138">
        <f t="shared" si="37"/>
        <v>23400.371977297284</v>
      </c>
      <c r="BJ15" s="138">
        <f t="shared" si="37"/>
        <v>24363.64964312311</v>
      </c>
      <c r="BK15" s="138">
        <f t="shared" si="37"/>
        <v>25326.927308948936</v>
      </c>
      <c r="BL15" s="139">
        <f t="shared" si="37"/>
        <v>26290.204974774759</v>
      </c>
      <c r="BN15" s="142">
        <f t="shared" si="27"/>
        <v>161732.28233507861</v>
      </c>
      <c r="BO15" s="138">
        <f t="shared" si="27"/>
        <v>158249.42039612151</v>
      </c>
      <c r="BP15" s="138">
        <f t="shared" si="27"/>
        <v>154656.14651168277</v>
      </c>
      <c r="BQ15" s="138">
        <f t="shared" si="27"/>
        <v>150948.96045754492</v>
      </c>
      <c r="BR15" s="138">
        <f t="shared" si="27"/>
        <v>147124.2510471346</v>
      </c>
      <c r="BS15" s="138">
        <f t="shared" si="27"/>
        <v>143178.29261384983</v>
      </c>
      <c r="BT15" s="138">
        <f t="shared" si="27"/>
        <v>139107.24138187116</v>
      </c>
      <c r="BU15" s="138">
        <f t="shared" si="27"/>
        <v>134907.13172192255</v>
      </c>
      <c r="BV15" s="138">
        <f t="shared" si="27"/>
        <v>130573.87228833407</v>
      </c>
      <c r="BW15" s="138">
        <f t="shared" si="27"/>
        <v>126103.24203364369</v>
      </c>
      <c r="BX15" s="138">
        <f t="shared" si="27"/>
        <v>121490.886096856</v>
      </c>
      <c r="BY15" s="138">
        <f t="shared" si="27"/>
        <v>116732.31156135268</v>
      </c>
      <c r="BZ15" s="138">
        <f t="shared" si="27"/>
        <v>111822.88307832205</v>
      </c>
      <c r="CA15" s="138">
        <f t="shared" si="27"/>
        <v>106757.81835144518</v>
      </c>
      <c r="CB15" s="138">
        <f t="shared" si="27"/>
        <v>101532.1834784395</v>
      </c>
      <c r="CC15" s="138">
        <f t="shared" si="27"/>
        <v>96140.888144922457</v>
      </c>
      <c r="CD15" s="138">
        <f t="shared" si="28"/>
        <v>90578.680665913387</v>
      </c>
      <c r="CE15" s="138">
        <f t="shared" si="28"/>
        <v>84840.142870143725</v>
      </c>
      <c r="CF15" s="138">
        <f t="shared" si="28"/>
        <v>78919.684822191848</v>
      </c>
      <c r="CG15" s="138">
        <f t="shared" si="28"/>
        <v>72811.539377302179</v>
      </c>
      <c r="CH15" s="138">
        <f t="shared" si="28"/>
        <v>66509.756563583302</v>
      </c>
      <c r="CI15" s="138">
        <f t="shared" si="28"/>
        <v>60008.197786113873</v>
      </c>
      <c r="CJ15" s="138">
        <f t="shared" si="28"/>
        <v>53300.529847309575</v>
      </c>
      <c r="CK15" s="138">
        <f t="shared" si="28"/>
        <v>46380.218777727059</v>
      </c>
      <c r="CL15" s="138">
        <f t="shared" si="28"/>
        <v>39240.523471294931</v>
      </c>
      <c r="CM15" s="138">
        <f t="shared" si="28"/>
        <v>31874.489118772181</v>
      </c>
      <c r="CN15" s="138">
        <f t="shared" si="28"/>
        <v>24274.940433036914</v>
      </c>
      <c r="CO15" s="138">
        <f t="shared" si="28"/>
        <v>16434.474659607571</v>
      </c>
      <c r="CP15" s="138">
        <f t="shared" si="28"/>
        <v>8345.4543655859597</v>
      </c>
      <c r="CQ15" s="139">
        <f t="shared" si="28"/>
        <v>-2.9103830456733704E-11</v>
      </c>
    </row>
    <row r="16" spans="1:95" x14ac:dyDescent="0.25">
      <c r="A16">
        <v>10</v>
      </c>
      <c r="B16" s="118" t="s">
        <v>70</v>
      </c>
      <c r="C16" s="93">
        <f t="shared" si="16"/>
        <v>2.9999999999999992E-2</v>
      </c>
      <c r="D16" s="106">
        <v>3210</v>
      </c>
      <c r="E16" s="94">
        <f t="shared" si="17"/>
        <v>601.875</v>
      </c>
      <c r="F16" s="94">
        <f t="shared" si="29"/>
        <v>200.625</v>
      </c>
      <c r="G16" s="94">
        <f t="shared" si="18"/>
        <v>356.66666666666669</v>
      </c>
      <c r="H16" s="109">
        <f t="shared" si="2"/>
        <v>0.02</v>
      </c>
      <c r="I16" s="90">
        <f t="shared" si="19"/>
        <v>3.7499999999999999E-3</v>
      </c>
      <c r="J16" s="97">
        <f t="shared" si="30"/>
        <v>1.2499999999999998E-3</v>
      </c>
      <c r="K16" s="94">
        <f t="shared" si="3"/>
        <v>165710</v>
      </c>
      <c r="L16" s="94">
        <f t="shared" si="4"/>
        <v>-7790</v>
      </c>
      <c r="M16" s="94">
        <f t="shared" si="5"/>
        <v>698.64004429307215</v>
      </c>
      <c r="N16" s="94">
        <f t="shared" si="6"/>
        <v>167.61995570692784</v>
      </c>
      <c r="O16" s="94">
        <f t="shared" si="7"/>
        <v>2011.4394684831341</v>
      </c>
      <c r="P16" s="82">
        <f t="shared" si="8"/>
        <v>1.5958720360701304</v>
      </c>
      <c r="Q16" s="53">
        <f t="shared" si="9"/>
        <v>88.915771016182021</v>
      </c>
      <c r="R16" s="53">
        <f t="shared" si="10"/>
        <v>1066.9892521941842</v>
      </c>
      <c r="S16" s="92">
        <f t="shared" si="11"/>
        <v>3.0084651681344243</v>
      </c>
      <c r="T16" s="44">
        <f t="shared" si="12"/>
        <v>0.33239540566797016</v>
      </c>
      <c r="U16" s="97">
        <f t="shared" si="13"/>
        <v>0.13239540566797015</v>
      </c>
      <c r="V16" s="97">
        <f t="shared" si="20"/>
        <v>0.23239540566797012</v>
      </c>
      <c r="W16" s="97">
        <f t="shared" si="21"/>
        <v>0.2657287390013035</v>
      </c>
      <c r="X16" s="97">
        <f t="shared" si="22"/>
        <v>0.28239540566797011</v>
      </c>
      <c r="Y16" s="97">
        <f t="shared" si="23"/>
        <v>0.29239540566797018</v>
      </c>
      <c r="Z16" s="97">
        <f t="shared" si="24"/>
        <v>0.29906207233463683</v>
      </c>
      <c r="AA16" s="112">
        <f t="shared" si="31"/>
        <v>0.10694235027143617</v>
      </c>
      <c r="AB16" s="97">
        <f t="shared" si="32"/>
        <v>0.12762709121116389</v>
      </c>
      <c r="AC16" s="97">
        <f t="shared" si="33"/>
        <v>0.11305446998779667</v>
      </c>
      <c r="AD16" s="97">
        <f t="shared" si="34"/>
        <v>9.9345619901729298E-2</v>
      </c>
      <c r="AE16" s="97">
        <f t="shared" si="35"/>
        <v>8.838814037501419E-2</v>
      </c>
      <c r="AF16" s="111">
        <f t="shared" si="36"/>
        <v>7.9673749239763225E-2</v>
      </c>
      <c r="AG16" s="7"/>
      <c r="AH16" s="52">
        <f t="shared" si="25"/>
        <v>-3210</v>
      </c>
      <c r="AI16" s="138">
        <f t="shared" si="26"/>
        <v>-2143.0107478058158</v>
      </c>
      <c r="AJ16" s="138">
        <f t="shared" si="26"/>
        <v>-1076.0214956116315</v>
      </c>
      <c r="AK16" s="138">
        <f t="shared" si="26"/>
        <v>-9.0322434174472619</v>
      </c>
      <c r="AL16" s="138">
        <f t="shared" si="26"/>
        <v>1057.957008776737</v>
      </c>
      <c r="AM16" s="138">
        <f t="shared" si="26"/>
        <v>2124.9462609709208</v>
      </c>
      <c r="AN16" s="138">
        <f t="shared" si="26"/>
        <v>3191.9355131651055</v>
      </c>
      <c r="AO16" s="138">
        <f t="shared" si="26"/>
        <v>4258.9247653592902</v>
      </c>
      <c r="AP16" s="138">
        <f t="shared" si="26"/>
        <v>5325.914017553474</v>
      </c>
      <c r="AQ16" s="138">
        <f t="shared" si="26"/>
        <v>6392.9032697476578</v>
      </c>
      <c r="AR16" s="138">
        <f t="shared" si="26"/>
        <v>7459.8925219418416</v>
      </c>
      <c r="AS16" s="138">
        <f t="shared" si="26"/>
        <v>8526.8817741360272</v>
      </c>
      <c r="AT16" s="138">
        <f t="shared" si="26"/>
        <v>9593.871026330211</v>
      </c>
      <c r="AU16" s="138">
        <f t="shared" si="26"/>
        <v>10660.860278524395</v>
      </c>
      <c r="AV16" s="138">
        <f t="shared" si="26"/>
        <v>11727.84953071858</v>
      </c>
      <c r="AW16" s="138">
        <f t="shared" si="26"/>
        <v>12794.838782912764</v>
      </c>
      <c r="AX16" s="138">
        <f t="shared" si="26"/>
        <v>13861.828035106948</v>
      </c>
      <c r="AY16" s="138">
        <f t="shared" ref="AY16:BL27" si="38">IF($D16="", "", $R16*AY$6+$AH16)</f>
        <v>14928.817287301132</v>
      </c>
      <c r="AZ16" s="138">
        <f t="shared" si="38"/>
        <v>15995.806539495316</v>
      </c>
      <c r="BA16" s="138">
        <f t="shared" si="38"/>
        <v>17062.795791689499</v>
      </c>
      <c r="BB16" s="138">
        <f t="shared" si="38"/>
        <v>18129.785043883683</v>
      </c>
      <c r="BC16" s="138">
        <f t="shared" si="38"/>
        <v>19196.774296077871</v>
      </c>
      <c r="BD16" s="138">
        <f t="shared" si="38"/>
        <v>20263.763548272054</v>
      </c>
      <c r="BE16" s="138">
        <f t="shared" si="38"/>
        <v>21330.752800466238</v>
      </c>
      <c r="BF16" s="138">
        <f t="shared" si="38"/>
        <v>22397.742052660422</v>
      </c>
      <c r="BG16" s="138">
        <f t="shared" si="38"/>
        <v>23464.731304854606</v>
      </c>
      <c r="BH16" s="138">
        <f t="shared" si="38"/>
        <v>24531.720557048789</v>
      </c>
      <c r="BI16" s="138">
        <f t="shared" si="38"/>
        <v>25598.709809242973</v>
      </c>
      <c r="BJ16" s="138">
        <f t="shared" si="38"/>
        <v>26665.699061437161</v>
      </c>
      <c r="BK16" s="138">
        <f t="shared" si="38"/>
        <v>27732.688313631344</v>
      </c>
      <c r="BL16" s="139">
        <f t="shared" si="38"/>
        <v>28799.677565825528</v>
      </c>
      <c r="BN16" s="142">
        <f t="shared" si="27"/>
        <v>162250.30602602972</v>
      </c>
      <c r="BO16" s="138">
        <f t="shared" si="27"/>
        <v>158685.38214921326</v>
      </c>
      <c r="BP16" s="138">
        <f t="shared" si="27"/>
        <v>155012.02770135959</v>
      </c>
      <c r="BQ16" s="138">
        <f t="shared" si="27"/>
        <v>151226.94466289197</v>
      </c>
      <c r="BR16" s="138">
        <f t="shared" si="27"/>
        <v>147326.73470181227</v>
      </c>
      <c r="BS16" s="138">
        <f t="shared" si="27"/>
        <v>143307.89612260275</v>
      </c>
      <c r="BT16" s="138">
        <f t="shared" si="27"/>
        <v>139166.82072232565</v>
      </c>
      <c r="BU16" s="138">
        <f t="shared" si="27"/>
        <v>134899.79055109812</v>
      </c>
      <c r="BV16" s="138">
        <f t="shared" si="27"/>
        <v>130502.97457403393</v>
      </c>
      <c r="BW16" s="138">
        <f t="shared" si="27"/>
        <v>125972.42523165469</v>
      </c>
      <c r="BX16" s="138">
        <f t="shared" si="27"/>
        <v>121304.07489568315</v>
      </c>
      <c r="BY16" s="138">
        <f t="shared" si="27"/>
        <v>116493.73221703555</v>
      </c>
      <c r="BZ16" s="138">
        <f t="shared" si="27"/>
        <v>111537.07836273499</v>
      </c>
      <c r="CA16" s="138">
        <f t="shared" si="27"/>
        <v>106429.66313836686</v>
      </c>
      <c r="CB16" s="138">
        <f t="shared" si="27"/>
        <v>101166.90099259494</v>
      </c>
      <c r="CC16" s="138">
        <f t="shared" si="27"/>
        <v>95744.066900151185</v>
      </c>
      <c r="CD16" s="138">
        <f t="shared" si="28"/>
        <v>90156.292119602571</v>
      </c>
      <c r="CE16" s="138">
        <f t="shared" si="28"/>
        <v>84398.559822086419</v>
      </c>
      <c r="CF16" s="138">
        <f t="shared" si="28"/>
        <v>78465.700587089508</v>
      </c>
      <c r="CG16" s="138">
        <f t="shared" si="28"/>
        <v>72352.387761227001</v>
      </c>
      <c r="CH16" s="138">
        <f t="shared" si="28"/>
        <v>66053.132675854285</v>
      </c>
      <c r="CI16" s="138">
        <f t="shared" si="28"/>
        <v>59562.279719217695</v>
      </c>
      <c r="CJ16" s="138">
        <f t="shared" si="28"/>
        <v>52874.00125872012</v>
      </c>
      <c r="CK16" s="138">
        <f t="shared" si="28"/>
        <v>45982.292408742462</v>
      </c>
      <c r="CL16" s="138">
        <f t="shared" si="28"/>
        <v>38880.965639323535</v>
      </c>
      <c r="CM16" s="138">
        <f t="shared" si="28"/>
        <v>31563.645220857172</v>
      </c>
      <c r="CN16" s="138">
        <f t="shared" si="28"/>
        <v>24023.761499820452</v>
      </c>
      <c r="CO16" s="138">
        <f t="shared" si="28"/>
        <v>16254.545000391779</v>
      </c>
      <c r="CP16" s="138">
        <f t="shared" si="28"/>
        <v>8249.0203466647945</v>
      </c>
      <c r="CQ16" s="139">
        <f t="shared" si="28"/>
        <v>0</v>
      </c>
    </row>
    <row r="17" spans="1:95" x14ac:dyDescent="0.25">
      <c r="A17">
        <v>11</v>
      </c>
      <c r="B17" s="128">
        <v>173500</v>
      </c>
      <c r="C17" s="93">
        <f t="shared" si="16"/>
        <v>2.8749999999999991E-2</v>
      </c>
      <c r="D17" s="106">
        <v>3811.875</v>
      </c>
      <c r="E17" s="94">
        <f t="shared" si="17"/>
        <v>601.875</v>
      </c>
      <c r="F17" s="94">
        <f t="shared" si="29"/>
        <v>0</v>
      </c>
      <c r="G17" s="94">
        <f t="shared" si="18"/>
        <v>381.1875</v>
      </c>
      <c r="H17" s="109">
        <f t="shared" si="2"/>
        <v>2.375E-2</v>
      </c>
      <c r="I17" s="90">
        <f t="shared" si="19"/>
        <v>3.7499999999999999E-3</v>
      </c>
      <c r="J17" s="97">
        <f t="shared" si="30"/>
        <v>0</v>
      </c>
      <c r="K17" s="94">
        <f t="shared" si="3"/>
        <v>166311.875</v>
      </c>
      <c r="L17" s="94">
        <f t="shared" si="4"/>
        <v>-7188.125</v>
      </c>
      <c r="M17" s="94">
        <f t="shared" si="5"/>
        <v>690.01545785920803</v>
      </c>
      <c r="N17" s="94">
        <f t="shared" si="6"/>
        <v>176.24454214079196</v>
      </c>
      <c r="O17" s="94">
        <f t="shared" si="7"/>
        <v>2114.9345056895036</v>
      </c>
      <c r="P17" s="82">
        <f t="shared" si="8"/>
        <v>1.8023607774829253</v>
      </c>
      <c r="Q17" s="53">
        <f t="shared" si="9"/>
        <v>97.540357450046145</v>
      </c>
      <c r="R17" s="53">
        <f t="shared" si="10"/>
        <v>1170.4842894005537</v>
      </c>
      <c r="S17" s="92">
        <f t="shared" si="11"/>
        <v>3.2566648134612688</v>
      </c>
      <c r="T17" s="44">
        <f t="shared" si="12"/>
        <v>0.30706261076256536</v>
      </c>
      <c r="U17" s="97">
        <f t="shared" si="13"/>
        <v>0.10706261076256536</v>
      </c>
      <c r="V17" s="97">
        <f t="shared" si="20"/>
        <v>0.20706261076256535</v>
      </c>
      <c r="W17" s="97">
        <f t="shared" si="21"/>
        <v>0.24039594409589871</v>
      </c>
      <c r="X17" s="97">
        <f t="shared" si="22"/>
        <v>0.25706261076256537</v>
      </c>
      <c r="Y17" s="97">
        <f t="shared" si="23"/>
        <v>0.26706261076256532</v>
      </c>
      <c r="Z17" s="97">
        <f t="shared" si="24"/>
        <v>0.27372927742923198</v>
      </c>
      <c r="AA17" s="112">
        <f t="shared" si="31"/>
        <v>8.9530490538411778E-2</v>
      </c>
      <c r="AB17" s="97">
        <f t="shared" si="32"/>
        <v>0.11872332692251764</v>
      </c>
      <c r="AC17" s="97">
        <f t="shared" si="33"/>
        <v>0.10718759976503422</v>
      </c>
      <c r="AD17" s="97">
        <f t="shared" si="34"/>
        <v>9.4996791646381196E-2</v>
      </c>
      <c r="AE17" s="97">
        <f t="shared" si="35"/>
        <v>8.4942389840205523E-2</v>
      </c>
      <c r="AF17" s="111">
        <f t="shared" si="36"/>
        <v>7.6824528924651192E-2</v>
      </c>
      <c r="AG17" s="7"/>
      <c r="AH17" s="52">
        <f t="shared" si="25"/>
        <v>-3811.875</v>
      </c>
      <c r="AI17" s="138">
        <f t="shared" si="26"/>
        <v>-2641.3907105994463</v>
      </c>
      <c r="AJ17" s="138">
        <f t="shared" si="26"/>
        <v>-1470.9064211988925</v>
      </c>
      <c r="AK17" s="138">
        <f t="shared" si="26"/>
        <v>-300.4221317983388</v>
      </c>
      <c r="AL17" s="138">
        <f t="shared" si="26"/>
        <v>870.06215760221494</v>
      </c>
      <c r="AM17" s="138">
        <f t="shared" si="26"/>
        <v>2040.5464470027691</v>
      </c>
      <c r="AN17" s="138">
        <f t="shared" si="26"/>
        <v>3211.0307364033224</v>
      </c>
      <c r="AO17" s="138">
        <f t="shared" si="26"/>
        <v>4381.5150258038757</v>
      </c>
      <c r="AP17" s="138">
        <f t="shared" si="26"/>
        <v>5551.9993152044299</v>
      </c>
      <c r="AQ17" s="138">
        <f t="shared" si="26"/>
        <v>6722.4836046049841</v>
      </c>
      <c r="AR17" s="138">
        <f t="shared" si="26"/>
        <v>7892.9678940055383</v>
      </c>
      <c r="AS17" s="138">
        <f t="shared" si="26"/>
        <v>9063.4521834060906</v>
      </c>
      <c r="AT17" s="138">
        <f t="shared" si="26"/>
        <v>10233.936472806645</v>
      </c>
      <c r="AU17" s="138">
        <f t="shared" si="26"/>
        <v>11404.420762207199</v>
      </c>
      <c r="AV17" s="138">
        <f t="shared" si="26"/>
        <v>12574.905051607751</v>
      </c>
      <c r="AW17" s="138">
        <f t="shared" si="26"/>
        <v>13745.389341008307</v>
      </c>
      <c r="AX17" s="138">
        <f t="shared" si="26"/>
        <v>14915.87363040886</v>
      </c>
      <c r="AY17" s="138">
        <f t="shared" si="38"/>
        <v>16086.357919809412</v>
      </c>
      <c r="AZ17" s="138">
        <f t="shared" si="38"/>
        <v>17256.842209209968</v>
      </c>
      <c r="BA17" s="138">
        <f t="shared" si="38"/>
        <v>18427.326498610521</v>
      </c>
      <c r="BB17" s="138">
        <f t="shared" si="38"/>
        <v>19597.810788011077</v>
      </c>
      <c r="BC17" s="138">
        <f t="shared" si="38"/>
        <v>20768.295077411629</v>
      </c>
      <c r="BD17" s="138">
        <f t="shared" si="38"/>
        <v>21938.779366812181</v>
      </c>
      <c r="BE17" s="138">
        <f t="shared" si="38"/>
        <v>23109.263656212737</v>
      </c>
      <c r="BF17" s="138">
        <f t="shared" si="38"/>
        <v>24279.74794561329</v>
      </c>
      <c r="BG17" s="138">
        <f t="shared" si="38"/>
        <v>25450.232235013842</v>
      </c>
      <c r="BH17" s="138">
        <f t="shared" si="38"/>
        <v>26620.716524414398</v>
      </c>
      <c r="BI17" s="138">
        <f t="shared" si="38"/>
        <v>27791.20081381495</v>
      </c>
      <c r="BJ17" s="138">
        <f t="shared" si="38"/>
        <v>28961.685103215503</v>
      </c>
      <c r="BK17" s="138">
        <f t="shared" si="38"/>
        <v>30132.169392616059</v>
      </c>
      <c r="BL17" s="139">
        <f t="shared" si="38"/>
        <v>31302.653682016615</v>
      </c>
      <c r="BN17" s="142">
        <f t="shared" si="27"/>
        <v>162766.6828236047</v>
      </c>
      <c r="BO17" s="138">
        <f t="shared" si="27"/>
        <v>159118.2125235667</v>
      </c>
      <c r="BP17" s="138">
        <f t="shared" si="27"/>
        <v>155363.45541367313</v>
      </c>
      <c r="BQ17" s="138">
        <f t="shared" si="27"/>
        <v>151499.31515901641</v>
      </c>
      <c r="BR17" s="138">
        <f t="shared" si="27"/>
        <v>147522.60522262272</v>
      </c>
      <c r="BS17" s="138">
        <f t="shared" si="27"/>
        <v>143430.04623769605</v>
      </c>
      <c r="BT17" s="138">
        <f t="shared" si="27"/>
        <v>139218.26330331055</v>
      </c>
      <c r="BU17" s="138">
        <f t="shared" si="27"/>
        <v>134883.78320132164</v>
      </c>
      <c r="BV17" s="138">
        <f t="shared" si="27"/>
        <v>130423.03153220002</v>
      </c>
      <c r="BW17" s="138">
        <f t="shared" si="27"/>
        <v>125832.32976742763</v>
      </c>
      <c r="BX17" s="138">
        <f t="shared" si="27"/>
        <v>121107.89221602408</v>
      </c>
      <c r="BY17" s="138">
        <f t="shared" si="27"/>
        <v>116245.82290270226</v>
      </c>
      <c r="BZ17" s="138">
        <f t="shared" si="27"/>
        <v>111242.11235507898</v>
      </c>
      <c r="CA17" s="138">
        <f t="shared" si="27"/>
        <v>106092.63429729067</v>
      </c>
      <c r="CB17" s="138">
        <f t="shared" si="27"/>
        <v>100793.14224728817</v>
      </c>
      <c r="CC17" s="138">
        <f t="shared" si="27"/>
        <v>95339.266015004134</v>
      </c>
      <c r="CD17" s="138">
        <f t="shared" si="28"/>
        <v>89726.508098505597</v>
      </c>
      <c r="CE17" s="138">
        <f t="shared" si="28"/>
        <v>83950.239975159522</v>
      </c>
      <c r="CF17" s="138">
        <f t="shared" si="28"/>
        <v>78005.698284753147</v>
      </c>
      <c r="CG17" s="138">
        <f t="shared" si="28"/>
        <v>71887.980901421382</v>
      </c>
      <c r="CH17" s="138">
        <f t="shared" si="28"/>
        <v>65592.042891142075</v>
      </c>
      <c r="CI17" s="138">
        <f t="shared" si="28"/>
        <v>59112.69235146539</v>
      </c>
      <c r="CJ17" s="138">
        <f t="shared" si="28"/>
        <v>52444.586130046941</v>
      </c>
      <c r="CK17" s="138">
        <f t="shared" si="28"/>
        <v>45582.225418453439</v>
      </c>
      <c r="CL17" s="138">
        <f t="shared" si="28"/>
        <v>38519.951217607741</v>
      </c>
      <c r="CM17" s="138">
        <f t="shared" si="28"/>
        <v>31251.93967113382</v>
      </c>
      <c r="CN17" s="138">
        <f t="shared" si="28"/>
        <v>23772.197262753121</v>
      </c>
      <c r="CO17" s="138">
        <f t="shared" si="28"/>
        <v>16074.555873772304</v>
      </c>
      <c r="CP17" s="138">
        <f t="shared" si="28"/>
        <v>8152.6676965858787</v>
      </c>
      <c r="CQ17" s="139">
        <f t="shared" si="28"/>
        <v>2.9103830456733704E-11</v>
      </c>
    </row>
    <row r="18" spans="1:95" x14ac:dyDescent="0.25">
      <c r="A18">
        <v>12</v>
      </c>
      <c r="B18" s="120"/>
      <c r="C18" s="93">
        <f t="shared" si="16"/>
        <v>2.749999999999999E-2</v>
      </c>
      <c r="D18" s="106">
        <v>4815</v>
      </c>
      <c r="E18" s="94">
        <f t="shared" si="17"/>
        <v>1003.125</v>
      </c>
      <c r="F18" s="94">
        <f t="shared" si="29"/>
        <v>401.25</v>
      </c>
      <c r="G18" s="94">
        <f t="shared" si="18"/>
        <v>437.72727272727275</v>
      </c>
      <c r="H18" s="109">
        <f t="shared" si="2"/>
        <v>0.03</v>
      </c>
      <c r="I18" s="90">
        <f t="shared" si="19"/>
        <v>6.2500000000000003E-3</v>
      </c>
      <c r="J18" s="97">
        <f t="shared" si="30"/>
        <v>2.5000000000000005E-3</v>
      </c>
      <c r="K18" s="94">
        <f t="shared" si="3"/>
        <v>167315</v>
      </c>
      <c r="L18" s="94">
        <f t="shared" si="4"/>
        <v>-6185</v>
      </c>
      <c r="M18" s="94">
        <f t="shared" si="5"/>
        <v>683.04873198821463</v>
      </c>
      <c r="N18" s="94">
        <f t="shared" si="6"/>
        <v>183.21126801178536</v>
      </c>
      <c r="O18" s="94">
        <f t="shared" si="7"/>
        <v>2198.5352161414244</v>
      </c>
      <c r="P18" s="82">
        <f t="shared" si="8"/>
        <v>2.1900945523404647</v>
      </c>
      <c r="Q18" s="53">
        <f t="shared" si="9"/>
        <v>104.50708332103954</v>
      </c>
      <c r="R18" s="53">
        <f t="shared" si="10"/>
        <v>1254.0849998524745</v>
      </c>
      <c r="S18" s="92">
        <f t="shared" si="11"/>
        <v>3.8394526691304156</v>
      </c>
      <c r="T18" s="44">
        <f t="shared" si="12"/>
        <v>0.26045379020819825</v>
      </c>
      <c r="U18" s="97">
        <f t="shared" si="13"/>
        <v>6.0453790208198244E-2</v>
      </c>
      <c r="V18" s="97">
        <f t="shared" si="20"/>
        <v>0.16045379020819825</v>
      </c>
      <c r="W18" s="97">
        <f t="shared" si="21"/>
        <v>0.19378712354153155</v>
      </c>
      <c r="X18" s="97">
        <f t="shared" si="22"/>
        <v>0.21045379020819824</v>
      </c>
      <c r="Y18" s="97">
        <f t="shared" si="23"/>
        <v>0.22045379020819827</v>
      </c>
      <c r="Z18" s="97">
        <f t="shared" si="24"/>
        <v>0.2271204568748649</v>
      </c>
      <c r="AA18" s="112">
        <f t="shared" si="31"/>
        <v>5.4241570641060832E-2</v>
      </c>
      <c r="AB18" s="97">
        <f t="shared" si="32"/>
        <v>0.10045697688045818</v>
      </c>
      <c r="AC18" s="97">
        <f t="shared" si="33"/>
        <v>9.5102564672338463E-2</v>
      </c>
      <c r="AD18" s="97">
        <f t="shared" si="34"/>
        <v>8.6020526732064173E-2</v>
      </c>
      <c r="AE18" s="97">
        <f t="shared" si="35"/>
        <v>7.7821463073531216E-2</v>
      </c>
      <c r="AF18" s="111">
        <f t="shared" si="36"/>
        <v>7.0931594392067199E-2</v>
      </c>
      <c r="AG18" s="7"/>
      <c r="AH18" s="52">
        <f t="shared" si="25"/>
        <v>-4815</v>
      </c>
      <c r="AI18" s="138">
        <f t="shared" si="26"/>
        <v>-3560.9150001475255</v>
      </c>
      <c r="AJ18" s="138">
        <f t="shared" si="26"/>
        <v>-2306.8300002950509</v>
      </c>
      <c r="AK18" s="138">
        <f t="shared" si="26"/>
        <v>-1052.7450004425764</v>
      </c>
      <c r="AL18" s="138">
        <f t="shared" si="26"/>
        <v>201.33999940989816</v>
      </c>
      <c r="AM18" s="138">
        <f t="shared" si="26"/>
        <v>1455.4249992623727</v>
      </c>
      <c r="AN18" s="138">
        <f t="shared" si="26"/>
        <v>2709.5099991148472</v>
      </c>
      <c r="AO18" s="138">
        <f t="shared" si="26"/>
        <v>3963.5949989673209</v>
      </c>
      <c r="AP18" s="138">
        <f t="shared" si="26"/>
        <v>5217.6799988197963</v>
      </c>
      <c r="AQ18" s="138">
        <f t="shared" si="26"/>
        <v>6471.7649986722718</v>
      </c>
      <c r="AR18" s="138">
        <f t="shared" si="26"/>
        <v>7725.8499985247454</v>
      </c>
      <c r="AS18" s="138">
        <f t="shared" si="26"/>
        <v>8979.934998377219</v>
      </c>
      <c r="AT18" s="138">
        <f t="shared" si="26"/>
        <v>10234.019998229694</v>
      </c>
      <c r="AU18" s="138">
        <f t="shared" si="26"/>
        <v>11488.10499808217</v>
      </c>
      <c r="AV18" s="138">
        <f t="shared" si="26"/>
        <v>12742.189997934642</v>
      </c>
      <c r="AW18" s="138">
        <f t="shared" si="26"/>
        <v>13996.274997787117</v>
      </c>
      <c r="AX18" s="138">
        <f t="shared" si="26"/>
        <v>15250.359997639593</v>
      </c>
      <c r="AY18" s="138">
        <f t="shared" si="38"/>
        <v>16504.444997492068</v>
      </c>
      <c r="AZ18" s="138">
        <f t="shared" si="38"/>
        <v>17758.529997344544</v>
      </c>
      <c r="BA18" s="138">
        <f t="shared" si="38"/>
        <v>19012.614997197015</v>
      </c>
      <c r="BB18" s="138">
        <f t="shared" si="38"/>
        <v>20266.699997049491</v>
      </c>
      <c r="BC18" s="138">
        <f t="shared" si="38"/>
        <v>21520.784996901966</v>
      </c>
      <c r="BD18" s="138">
        <f t="shared" si="38"/>
        <v>22774.869996754438</v>
      </c>
      <c r="BE18" s="138">
        <f t="shared" si="38"/>
        <v>24028.954996606913</v>
      </c>
      <c r="BF18" s="138">
        <f t="shared" si="38"/>
        <v>25283.039996459389</v>
      </c>
      <c r="BG18" s="138">
        <f t="shared" si="38"/>
        <v>26537.124996311864</v>
      </c>
      <c r="BH18" s="138">
        <f t="shared" si="38"/>
        <v>27791.20999616434</v>
      </c>
      <c r="BI18" s="138">
        <f t="shared" si="38"/>
        <v>29045.294996016812</v>
      </c>
      <c r="BJ18" s="138">
        <f t="shared" si="38"/>
        <v>30299.379995869283</v>
      </c>
      <c r="BK18" s="138">
        <f t="shared" si="38"/>
        <v>31553.464995721763</v>
      </c>
      <c r="BL18" s="139">
        <f t="shared" si="38"/>
        <v>32807.549995574234</v>
      </c>
      <c r="BN18" s="142">
        <f t="shared" si="27"/>
        <v>163673.91244908498</v>
      </c>
      <c r="BO18" s="138">
        <f t="shared" si="27"/>
        <v>159931.42324589225</v>
      </c>
      <c r="BP18" s="138">
        <f t="shared" si="27"/>
        <v>156084.70842781701</v>
      </c>
      <c r="BQ18" s="138">
        <f t="shared" si="27"/>
        <v>152130.86538694036</v>
      </c>
      <c r="BR18" s="138">
        <f t="shared" si="27"/>
        <v>148066.91067981423</v>
      </c>
      <c r="BS18" s="138">
        <f t="shared" si="27"/>
        <v>143889.77777625038</v>
      </c>
      <c r="BT18" s="138">
        <f t="shared" si="27"/>
        <v>139596.314745415</v>
      </c>
      <c r="BU18" s="138">
        <f t="shared" si="27"/>
        <v>135183.28187748231</v>
      </c>
      <c r="BV18" s="138">
        <f t="shared" si="27"/>
        <v>130647.34923905339</v>
      </c>
      <c r="BW18" s="138">
        <f t="shared" si="27"/>
        <v>125985.09416049492</v>
      </c>
      <c r="BX18" s="138">
        <f t="shared" si="27"/>
        <v>121192.99865330211</v>
      </c>
      <c r="BY18" s="138">
        <f t="shared" si="27"/>
        <v>116267.44675553728</v>
      </c>
      <c r="BZ18" s="138">
        <f t="shared" si="27"/>
        <v>111204.7218033406</v>
      </c>
      <c r="CA18" s="138">
        <f t="shared" si="27"/>
        <v>106001.00362645443</v>
      </c>
      <c r="CB18" s="138">
        <f t="shared" si="27"/>
        <v>100652.36566564516</v>
      </c>
      <c r="CC18" s="138">
        <f t="shared" si="27"/>
        <v>95154.772009847205</v>
      </c>
      <c r="CD18" s="138">
        <f t="shared" si="28"/>
        <v>89504.074350793642</v>
      </c>
      <c r="CE18" s="138">
        <f t="shared" si="28"/>
        <v>83696.008852835526</v>
      </c>
      <c r="CF18" s="138">
        <f t="shared" si="28"/>
        <v>77726.192935588027</v>
      </c>
      <c r="CG18" s="138">
        <f t="shared" si="28"/>
        <v>71590.12196697529</v>
      </c>
      <c r="CH18" s="138">
        <f t="shared" si="28"/>
        <v>65283.165864179478</v>
      </c>
      <c r="CI18" s="138">
        <f t="shared" si="28"/>
        <v>58800.565599928232</v>
      </c>
      <c r="CJ18" s="138">
        <f t="shared" si="28"/>
        <v>52137.429611484971</v>
      </c>
      <c r="CK18" s="138">
        <f t="shared" si="28"/>
        <v>45288.730109632321</v>
      </c>
      <c r="CL18" s="138">
        <f t="shared" si="28"/>
        <v>38249.299284863053</v>
      </c>
      <c r="CM18" s="138">
        <f t="shared" si="28"/>
        <v>31013.825407916505</v>
      </c>
      <c r="CN18" s="138">
        <f t="shared" si="28"/>
        <v>23576.848821717605</v>
      </c>
      <c r="CO18" s="138">
        <f t="shared" si="28"/>
        <v>15932.757821694278</v>
      </c>
      <c r="CP18" s="138">
        <f t="shared" si="28"/>
        <v>8075.7844213648932</v>
      </c>
      <c r="CQ18" s="139">
        <f t="shared" si="28"/>
        <v>0</v>
      </c>
    </row>
    <row r="19" spans="1:95" x14ac:dyDescent="0.25">
      <c r="A19">
        <v>13</v>
      </c>
      <c r="B19" s="118" t="s">
        <v>15</v>
      </c>
      <c r="C19" s="93">
        <f t="shared" si="16"/>
        <v>2.6249999999999989E-2</v>
      </c>
      <c r="D19" s="106">
        <v>6018.75</v>
      </c>
      <c r="E19" s="94">
        <f t="shared" si="17"/>
        <v>1203.75</v>
      </c>
      <c r="F19" s="94">
        <f t="shared" si="29"/>
        <v>200.625</v>
      </c>
      <c r="G19" s="94">
        <f t="shared" si="18"/>
        <v>501.5625</v>
      </c>
      <c r="H19" s="109">
        <f t="shared" si="2"/>
        <v>3.7499999999999999E-2</v>
      </c>
      <c r="I19" s="90">
        <f t="shared" si="19"/>
        <v>7.4999999999999997E-3</v>
      </c>
      <c r="J19" s="97">
        <f t="shared" si="30"/>
        <v>1.2499999999999994E-3</v>
      </c>
      <c r="K19" s="94">
        <f t="shared" si="3"/>
        <v>168518.75</v>
      </c>
      <c r="L19" s="94">
        <f t="shared" si="4"/>
        <v>-4981.25</v>
      </c>
      <c r="M19" s="94">
        <f t="shared" si="5"/>
        <v>676.8564542807411</v>
      </c>
      <c r="N19" s="94">
        <f t="shared" si="6"/>
        <v>189.40354571925889</v>
      </c>
      <c r="O19" s="94">
        <f t="shared" si="7"/>
        <v>2272.8425486311066</v>
      </c>
      <c r="P19" s="82">
        <f t="shared" si="8"/>
        <v>2.6481156838712776</v>
      </c>
      <c r="Q19" s="53">
        <f t="shared" si="9"/>
        <v>110.69936102851307</v>
      </c>
      <c r="R19" s="53">
        <f t="shared" si="10"/>
        <v>1328.3923323421568</v>
      </c>
      <c r="S19" s="92">
        <f t="shared" si="11"/>
        <v>4.5308527108012076</v>
      </c>
      <c r="T19" s="44">
        <f t="shared" si="12"/>
        <v>0.22070900641198868</v>
      </c>
      <c r="U19" s="97">
        <f t="shared" si="13"/>
        <v>2.0709006411988671E-2</v>
      </c>
      <c r="V19" s="97">
        <f t="shared" si="20"/>
        <v>0.12070900641198867</v>
      </c>
      <c r="W19" s="97">
        <f t="shared" si="21"/>
        <v>0.15404233974532203</v>
      </c>
      <c r="X19" s="97">
        <f t="shared" si="22"/>
        <v>0.17070900641198866</v>
      </c>
      <c r="Y19" s="97">
        <f t="shared" si="23"/>
        <v>0.18070900641198867</v>
      </c>
      <c r="Z19" s="97">
        <f t="shared" si="24"/>
        <v>0.18737567307865538</v>
      </c>
      <c r="AA19" s="112">
        <f t="shared" si="31"/>
        <v>1.9900986835679868E-2</v>
      </c>
      <c r="AB19" s="97">
        <f t="shared" si="32"/>
        <v>8.2385599422866607E-2</v>
      </c>
      <c r="AC19" s="97">
        <f t="shared" si="33"/>
        <v>8.3080543730869927E-2</v>
      </c>
      <c r="AD19" s="97">
        <f t="shared" si="34"/>
        <v>7.7066461130819386E-2</v>
      </c>
      <c r="AE19" s="97">
        <f t="shared" si="35"/>
        <v>7.0706409749975885E-2</v>
      </c>
      <c r="AF19" s="111">
        <f t="shared" si="36"/>
        <v>6.5037035971382995E-2</v>
      </c>
      <c r="AH19" s="52">
        <f t="shared" si="25"/>
        <v>-6018.75</v>
      </c>
      <c r="AI19" s="138">
        <f t="shared" si="26"/>
        <v>-4690.3576676578432</v>
      </c>
      <c r="AJ19" s="138">
        <f t="shared" si="26"/>
        <v>-3361.9653353156864</v>
      </c>
      <c r="AK19" s="138">
        <f t="shared" si="26"/>
        <v>-2033.5730029735296</v>
      </c>
      <c r="AL19" s="138">
        <f t="shared" si="26"/>
        <v>-705.18067063137278</v>
      </c>
      <c r="AM19" s="138">
        <f t="shared" si="26"/>
        <v>623.21166171078403</v>
      </c>
      <c r="AN19" s="138">
        <f t="shared" si="26"/>
        <v>1951.6039940529408</v>
      </c>
      <c r="AO19" s="138">
        <f t="shared" si="26"/>
        <v>3279.9963263950976</v>
      </c>
      <c r="AP19" s="138">
        <f t="shared" si="26"/>
        <v>4608.3886587372544</v>
      </c>
      <c r="AQ19" s="138">
        <f t="shared" si="26"/>
        <v>5936.7809910794113</v>
      </c>
      <c r="AR19" s="138">
        <f t="shared" si="26"/>
        <v>7265.1733234215681</v>
      </c>
      <c r="AS19" s="138">
        <f t="shared" si="26"/>
        <v>8593.5656557637249</v>
      </c>
      <c r="AT19" s="138">
        <f t="shared" si="26"/>
        <v>9921.9579881058817</v>
      </c>
      <c r="AU19" s="138">
        <f t="shared" si="26"/>
        <v>11250.350320448037</v>
      </c>
      <c r="AV19" s="138">
        <f t="shared" si="26"/>
        <v>12578.742652790195</v>
      </c>
      <c r="AW19" s="138">
        <f t="shared" si="26"/>
        <v>13907.134985132354</v>
      </c>
      <c r="AX19" s="138">
        <f t="shared" si="26"/>
        <v>15235.527317474509</v>
      </c>
      <c r="AY19" s="138">
        <f t="shared" si="38"/>
        <v>16563.919649816664</v>
      </c>
      <c r="AZ19" s="138">
        <f t="shared" si="38"/>
        <v>17892.311982158823</v>
      </c>
      <c r="BA19" s="138">
        <f t="shared" si="38"/>
        <v>19220.704314500981</v>
      </c>
      <c r="BB19" s="138">
        <f t="shared" si="38"/>
        <v>20549.096646843136</v>
      </c>
      <c r="BC19" s="138">
        <f t="shared" si="38"/>
        <v>21877.488979185291</v>
      </c>
      <c r="BD19" s="138">
        <f t="shared" si="38"/>
        <v>23205.88131152745</v>
      </c>
      <c r="BE19" s="138">
        <f t="shared" si="38"/>
        <v>24534.273643869608</v>
      </c>
      <c r="BF19" s="138">
        <f t="shared" si="38"/>
        <v>25862.665976211763</v>
      </c>
      <c r="BG19" s="138">
        <f t="shared" si="38"/>
        <v>27191.058308553918</v>
      </c>
      <c r="BH19" s="138">
        <f t="shared" si="38"/>
        <v>28519.450640896073</v>
      </c>
      <c r="BI19" s="138">
        <f t="shared" si="38"/>
        <v>29847.842973238236</v>
      </c>
      <c r="BJ19" s="138">
        <f t="shared" si="38"/>
        <v>31176.235305580391</v>
      </c>
      <c r="BK19" s="138">
        <f t="shared" si="38"/>
        <v>32504.627637922546</v>
      </c>
      <c r="BL19" s="139">
        <f t="shared" si="38"/>
        <v>33833.019970264708</v>
      </c>
      <c r="BN19" s="142">
        <f t="shared" si="27"/>
        <v>164775.26415163258</v>
      </c>
      <c r="BO19" s="138">
        <f t="shared" si="27"/>
        <v>160932.3208675856</v>
      </c>
      <c r="BP19" s="138">
        <f t="shared" si="27"/>
        <v>156987.2777493266</v>
      </c>
      <c r="BQ19" s="138">
        <f t="shared" si="27"/>
        <v>152937.42219472342</v>
      </c>
      <c r="BR19" s="138">
        <f t="shared" si="27"/>
        <v>148779.96953286545</v>
      </c>
      <c r="BS19" s="138">
        <f t="shared" si="27"/>
        <v>144512.06110933074</v>
      </c>
      <c r="BT19" s="138">
        <f t="shared" si="27"/>
        <v>140130.76232058194</v>
      </c>
      <c r="BU19" s="138">
        <f t="shared" si="27"/>
        <v>135633.06059614022</v>
      </c>
      <c r="BV19" s="138">
        <f t="shared" si="27"/>
        <v>131015.86332714884</v>
      </c>
      <c r="BW19" s="138">
        <f t="shared" si="27"/>
        <v>126275.99573990292</v>
      </c>
      <c r="BX19" s="138">
        <f t="shared" si="27"/>
        <v>121410.19871288263</v>
      </c>
      <c r="BY19" s="138">
        <f t="shared" si="27"/>
        <v>116415.12653578911</v>
      </c>
      <c r="BZ19" s="138">
        <f t="shared" si="27"/>
        <v>111287.34460904211</v>
      </c>
      <c r="CA19" s="138">
        <f t="shared" si="27"/>
        <v>106023.32708215769</v>
      </c>
      <c r="CB19" s="138">
        <f t="shared" si="27"/>
        <v>100619.45442938182</v>
      </c>
      <c r="CC19" s="138">
        <f t="shared" si="27"/>
        <v>95072.010960913278</v>
      </c>
      <c r="CD19" s="138">
        <f t="shared" si="28"/>
        <v>89377.182268004311</v>
      </c>
      <c r="CE19" s="138">
        <f t="shared" si="28"/>
        <v>83531.052600182287</v>
      </c>
      <c r="CF19" s="138">
        <f t="shared" si="28"/>
        <v>77529.602172789193</v>
      </c>
      <c r="CG19" s="138">
        <f t="shared" si="28"/>
        <v>71368.704402987511</v>
      </c>
      <c r="CH19" s="138">
        <f t="shared" si="28"/>
        <v>65044.123072331466</v>
      </c>
      <c r="CI19" s="138">
        <f t="shared" si="28"/>
        <v>58551.509413953885</v>
      </c>
      <c r="CJ19" s="138">
        <f t="shared" si="28"/>
        <v>51886.399122364193</v>
      </c>
      <c r="CK19" s="138">
        <f t="shared" si="28"/>
        <v>45044.209283803037</v>
      </c>
      <c r="CL19" s="138">
        <f t="shared" si="28"/>
        <v>38020.235225041644</v>
      </c>
      <c r="CM19" s="138">
        <f t="shared" si="28"/>
        <v>30809.647278459888</v>
      </c>
      <c r="CN19" s="138">
        <f t="shared" si="28"/>
        <v>23407.487461178593</v>
      </c>
      <c r="CO19" s="138">
        <f t="shared" si="28"/>
        <v>15808.666065962287</v>
      </c>
      <c r="CP19" s="138">
        <f t="shared" si="28"/>
        <v>8007.9581615490897</v>
      </c>
      <c r="CQ19" s="139">
        <f t="shared" si="28"/>
        <v>0</v>
      </c>
    </row>
    <row r="20" spans="1:95" x14ac:dyDescent="0.25">
      <c r="A20">
        <v>14</v>
      </c>
      <c r="B20" s="128">
        <v>2000</v>
      </c>
      <c r="C20" s="93">
        <f t="shared" si="16"/>
        <v>2.4999999999999988E-2</v>
      </c>
      <c r="D20" s="106">
        <v>7623.75</v>
      </c>
      <c r="E20" s="94">
        <f t="shared" si="17"/>
        <v>1605</v>
      </c>
      <c r="F20" s="94">
        <f t="shared" si="29"/>
        <v>401.25</v>
      </c>
      <c r="G20" s="94">
        <f t="shared" si="18"/>
        <v>586.44230769230774</v>
      </c>
      <c r="H20" s="109">
        <f t="shared" si="2"/>
        <v>4.7500000000000001E-2</v>
      </c>
      <c r="I20" s="90">
        <f t="shared" si="19"/>
        <v>0.01</v>
      </c>
      <c r="J20" s="97">
        <f t="shared" si="30"/>
        <v>2.5000000000000005E-3</v>
      </c>
      <c r="K20" s="94">
        <f t="shared" si="3"/>
        <v>170123.75</v>
      </c>
      <c r="L20" s="94">
        <f t="shared" si="4"/>
        <v>-3376.25</v>
      </c>
      <c r="M20" s="94">
        <f t="shared" si="5"/>
        <v>672.19449010243136</v>
      </c>
      <c r="N20" s="94">
        <f t="shared" si="6"/>
        <v>194.06550989756863</v>
      </c>
      <c r="O20" s="94">
        <f t="shared" si="7"/>
        <v>2328.7861187708236</v>
      </c>
      <c r="P20" s="82">
        <f t="shared" si="8"/>
        <v>3.2737012379754118</v>
      </c>
      <c r="Q20" s="53">
        <f t="shared" si="9"/>
        <v>115.36132520682281</v>
      </c>
      <c r="R20" s="53">
        <f t="shared" si="10"/>
        <v>1384.3359024818737</v>
      </c>
      <c r="S20" s="92">
        <f t="shared" si="11"/>
        <v>5.5071532756839874</v>
      </c>
      <c r="T20" s="44">
        <f t="shared" si="12"/>
        <v>0.18158201704959814</v>
      </c>
      <c r="U20" s="97">
        <f t="shared" si="13"/>
        <v>-1.8417982950401871E-2</v>
      </c>
      <c r="V20" s="97">
        <f t="shared" si="20"/>
        <v>8.1582017049598124E-2</v>
      </c>
      <c r="W20" s="97">
        <f t="shared" si="21"/>
        <v>0.11491535038293145</v>
      </c>
      <c r="X20" s="97">
        <f t="shared" si="22"/>
        <v>0.13158201704959813</v>
      </c>
      <c r="Y20" s="97">
        <f t="shared" si="23"/>
        <v>0.14158201704959814</v>
      </c>
      <c r="Z20" s="97">
        <f t="shared" si="24"/>
        <v>0.14824868371626479</v>
      </c>
      <c r="AA20" s="112">
        <f t="shared" si="31"/>
        <v>-1.9136512985884924E-2</v>
      </c>
      <c r="AB20" s="97">
        <f t="shared" si="32"/>
        <v>6.1468922771538148E-2</v>
      </c>
      <c r="AC20" s="97">
        <f t="shared" si="33"/>
        <v>6.9081808546379575E-2</v>
      </c>
      <c r="AD20" s="97">
        <f t="shared" si="34"/>
        <v>6.6608748667251749E-2</v>
      </c>
      <c r="AE20" s="97">
        <f t="shared" si="35"/>
        <v>6.238153516366407E-2</v>
      </c>
      <c r="AF20" s="111">
        <f t="shared" si="36"/>
        <v>5.8131889182567731E-2</v>
      </c>
      <c r="AH20" s="52">
        <f t="shared" si="25"/>
        <v>-7623.75</v>
      </c>
      <c r="AI20" s="138">
        <f t="shared" si="26"/>
        <v>-6239.4140975181263</v>
      </c>
      <c r="AJ20" s="138">
        <f t="shared" si="26"/>
        <v>-4855.0781950362525</v>
      </c>
      <c r="AK20" s="138">
        <f t="shared" si="26"/>
        <v>-3470.7422925543788</v>
      </c>
      <c r="AL20" s="138">
        <f t="shared" si="26"/>
        <v>-2086.406390072505</v>
      </c>
      <c r="AM20" s="138">
        <f t="shared" si="26"/>
        <v>-702.07048759063127</v>
      </c>
      <c r="AN20" s="138">
        <f t="shared" si="26"/>
        <v>682.26541489124247</v>
      </c>
      <c r="AO20" s="138">
        <f t="shared" si="26"/>
        <v>2066.6013173731153</v>
      </c>
      <c r="AP20" s="138">
        <f t="shared" si="26"/>
        <v>3450.93721985499</v>
      </c>
      <c r="AQ20" s="138">
        <f t="shared" si="26"/>
        <v>4835.2731223368646</v>
      </c>
      <c r="AR20" s="138">
        <f t="shared" si="26"/>
        <v>6219.6090248187375</v>
      </c>
      <c r="AS20" s="138">
        <f t="shared" si="26"/>
        <v>7603.9449273006103</v>
      </c>
      <c r="AT20" s="138">
        <f t="shared" si="26"/>
        <v>8988.2808297824849</v>
      </c>
      <c r="AU20" s="138">
        <f t="shared" si="26"/>
        <v>10372.61673226436</v>
      </c>
      <c r="AV20" s="138">
        <f t="shared" si="26"/>
        <v>11756.952634746231</v>
      </c>
      <c r="AW20" s="138">
        <f t="shared" si="26"/>
        <v>13141.288537228105</v>
      </c>
      <c r="AX20" s="138">
        <f t="shared" si="26"/>
        <v>14525.62443970998</v>
      </c>
      <c r="AY20" s="138">
        <f t="shared" si="38"/>
        <v>15909.960342191855</v>
      </c>
      <c r="AZ20" s="138">
        <f t="shared" si="38"/>
        <v>17294.296244673729</v>
      </c>
      <c r="BA20" s="138">
        <f t="shared" si="38"/>
        <v>18678.6321471556</v>
      </c>
      <c r="BB20" s="138">
        <f t="shared" si="38"/>
        <v>20062.968049637475</v>
      </c>
      <c r="BC20" s="138">
        <f t="shared" si="38"/>
        <v>21447.30395211935</v>
      </c>
      <c r="BD20" s="138">
        <f t="shared" si="38"/>
        <v>22831.639854601221</v>
      </c>
      <c r="BE20" s="138">
        <f t="shared" si="38"/>
        <v>24215.975757083095</v>
      </c>
      <c r="BF20" s="138">
        <f t="shared" si="38"/>
        <v>25600.31165956497</v>
      </c>
      <c r="BG20" s="138">
        <f t="shared" si="38"/>
        <v>26984.647562046841</v>
      </c>
      <c r="BH20" s="138">
        <f t="shared" si="38"/>
        <v>28368.983464528719</v>
      </c>
      <c r="BI20" s="138">
        <f t="shared" si="38"/>
        <v>29753.31936701059</v>
      </c>
      <c r="BJ20" s="138">
        <f t="shared" si="38"/>
        <v>31137.655269492461</v>
      </c>
      <c r="BK20" s="138">
        <f t="shared" si="38"/>
        <v>32521.99117197434</v>
      </c>
      <c r="BL20" s="139">
        <f t="shared" si="38"/>
        <v>33906.327074456211</v>
      </c>
      <c r="BN20" s="142">
        <f t="shared" si="27"/>
        <v>166266.51163897841</v>
      </c>
      <c r="BO20" s="138">
        <f t="shared" si="27"/>
        <v>162311.72967158986</v>
      </c>
      <c r="BP20" s="138">
        <f t="shared" si="27"/>
        <v>158256.93737054069</v>
      </c>
      <c r="BQ20" s="138">
        <f t="shared" si="27"/>
        <v>154099.6056288103</v>
      </c>
      <c r="BR20" s="138">
        <f t="shared" si="27"/>
        <v>149837.14138216389</v>
      </c>
      <c r="BS20" s="138">
        <f t="shared" si="27"/>
        <v>145466.88599177334</v>
      </c>
      <c r="BT20" s="138">
        <f t="shared" si="27"/>
        <v>140986.11358593692</v>
      </c>
      <c r="BU20" s="138">
        <f t="shared" si="27"/>
        <v>136392.02935986361</v>
      </c>
      <c r="BV20" s="138">
        <f t="shared" si="27"/>
        <v>131681.76783246163</v>
      </c>
      <c r="BW20" s="138">
        <f t="shared" si="27"/>
        <v>126852.39105904388</v>
      </c>
      <c r="BX20" s="138">
        <f t="shared" si="27"/>
        <v>121900.88679883549</v>
      </c>
      <c r="BY20" s="138">
        <f t="shared" si="27"/>
        <v>116824.16663614026</v>
      </c>
      <c r="BZ20" s="138">
        <f t="shared" si="27"/>
        <v>111619.06405399449</v>
      </c>
      <c r="CA20" s="138">
        <f t="shared" si="27"/>
        <v>106282.33245910653</v>
      </c>
      <c r="CB20" s="138">
        <f t="shared" si="27"/>
        <v>100810.64315684988</v>
      </c>
      <c r="CC20" s="138">
        <f t="shared" si="27"/>
        <v>95200.583275047233</v>
      </c>
      <c r="CD20" s="138">
        <f t="shared" si="28"/>
        <v>89448.653635249895</v>
      </c>
      <c r="CE20" s="138">
        <f t="shared" si="28"/>
        <v>83551.26657018566</v>
      </c>
      <c r="CF20" s="138">
        <f t="shared" si="28"/>
        <v>77504.743686012764</v>
      </c>
      <c r="CG20" s="138">
        <f t="shared" si="28"/>
        <v>71305.313567984966</v>
      </c>
      <c r="CH20" s="138">
        <f t="shared" si="28"/>
        <v>64949.10942809649</v>
      </c>
      <c r="CI20" s="138">
        <f t="shared" si="28"/>
        <v>58432.166693239502</v>
      </c>
      <c r="CJ20" s="138">
        <f t="shared" si="28"/>
        <v>51750.420532369491</v>
      </c>
      <c r="CK20" s="138">
        <f t="shared" si="28"/>
        <v>44899.703321137058</v>
      </c>
      <c r="CL20" s="138">
        <f t="shared" si="28"/>
        <v>37875.742042403726</v>
      </c>
      <c r="CM20" s="138">
        <f t="shared" si="28"/>
        <v>30674.155621020822</v>
      </c>
      <c r="CN20" s="138">
        <f t="shared" si="28"/>
        <v>23290.452191209421</v>
      </c>
      <c r="CO20" s="138">
        <f t="shared" si="28"/>
        <v>15720.026294835785</v>
      </c>
      <c r="CP20" s="138">
        <f t="shared" si="28"/>
        <v>7958.1560088365513</v>
      </c>
      <c r="CQ20" s="139">
        <f t="shared" si="28"/>
        <v>-2.9103830456733704E-11</v>
      </c>
    </row>
    <row r="21" spans="1:95" x14ac:dyDescent="0.25">
      <c r="A21">
        <v>15</v>
      </c>
      <c r="B21" s="120"/>
      <c r="C21" s="93">
        <f t="shared" si="16"/>
        <v>2.3749999999999986E-2</v>
      </c>
      <c r="D21" s="106">
        <v>9028.125</v>
      </c>
      <c r="E21" s="94">
        <f t="shared" si="17"/>
        <v>1404.375</v>
      </c>
      <c r="F21" s="94">
        <f t="shared" si="29"/>
        <v>-200.625</v>
      </c>
      <c r="G21" s="94">
        <f t="shared" si="18"/>
        <v>644.86607142857144</v>
      </c>
      <c r="H21" s="109">
        <f t="shared" si="2"/>
        <v>5.6250000000000001E-2</v>
      </c>
      <c r="I21" s="90">
        <f t="shared" si="19"/>
        <v>8.7500000000000008E-3</v>
      </c>
      <c r="J21" s="97">
        <f t="shared" si="30"/>
        <v>-1.2499999999999994E-3</v>
      </c>
      <c r="K21" s="94">
        <f t="shared" si="3"/>
        <v>171528.125</v>
      </c>
      <c r="L21" s="94">
        <f t="shared" si="4"/>
        <v>-1971.875</v>
      </c>
      <c r="M21" s="94">
        <f t="shared" si="5"/>
        <v>666.64858899678097</v>
      </c>
      <c r="N21" s="94">
        <f t="shared" si="6"/>
        <v>199.61141100321902</v>
      </c>
      <c r="O21" s="94">
        <f t="shared" si="7"/>
        <v>2395.3369320386282</v>
      </c>
      <c r="P21" s="82">
        <f t="shared" si="8"/>
        <v>3.7690417908416438</v>
      </c>
      <c r="Q21" s="53">
        <f t="shared" si="9"/>
        <v>120.9072263124732</v>
      </c>
      <c r="R21" s="53">
        <f t="shared" si="10"/>
        <v>1450.8867157496784</v>
      </c>
      <c r="S21" s="92">
        <f t="shared" si="11"/>
        <v>6.2224878772393577</v>
      </c>
      <c r="T21" s="44">
        <f t="shared" si="12"/>
        <v>0.16070742438210353</v>
      </c>
      <c r="U21" s="97">
        <f t="shared" si="13"/>
        <v>-3.9292575617896459E-2</v>
      </c>
      <c r="V21" s="97">
        <f t="shared" si="20"/>
        <v>6.0707424382103539E-2</v>
      </c>
      <c r="W21" s="97">
        <f t="shared" si="21"/>
        <v>9.4040757715436865E-2</v>
      </c>
      <c r="X21" s="97">
        <f t="shared" si="22"/>
        <v>0.11070742438210354</v>
      </c>
      <c r="Y21" s="97">
        <f t="shared" si="23"/>
        <v>0.1207074243821035</v>
      </c>
      <c r="Z21" s="97">
        <f t="shared" si="24"/>
        <v>0.1273740910487702</v>
      </c>
      <c r="AA21" s="112">
        <f t="shared" si="31"/>
        <v>-4.2803308052629885E-2</v>
      </c>
      <c r="AB21" s="97">
        <f t="shared" si="32"/>
        <v>4.8584887097152363E-2</v>
      </c>
      <c r="AC21" s="97">
        <f t="shared" si="33"/>
        <v>6.0413252436571474E-2</v>
      </c>
      <c r="AD21" s="97">
        <f t="shared" si="34"/>
        <v>6.0115774435671288E-2</v>
      </c>
      <c r="AE21" s="97">
        <f t="shared" si="35"/>
        <v>5.7204585049315471E-2</v>
      </c>
      <c r="AF21" s="111">
        <f t="shared" si="36"/>
        <v>5.3833272884248551E-2</v>
      </c>
      <c r="AH21" s="52">
        <f t="shared" si="25"/>
        <v>-9028.125</v>
      </c>
      <c r="AI21" s="138">
        <f t="shared" si="26"/>
        <v>-7577.2382842503212</v>
      </c>
      <c r="AJ21" s="138">
        <f t="shared" si="26"/>
        <v>-6126.3515685006432</v>
      </c>
      <c r="AK21" s="138">
        <f t="shared" si="26"/>
        <v>-4675.4648527509653</v>
      </c>
      <c r="AL21" s="138">
        <f t="shared" si="26"/>
        <v>-3224.5781370012864</v>
      </c>
      <c r="AM21" s="138">
        <f t="shared" si="26"/>
        <v>-1773.6914212516076</v>
      </c>
      <c r="AN21" s="138">
        <f t="shared" si="26"/>
        <v>-322.80470550193058</v>
      </c>
      <c r="AO21" s="138">
        <f t="shared" si="26"/>
        <v>1128.0820102477483</v>
      </c>
      <c r="AP21" s="138">
        <f t="shared" si="26"/>
        <v>2578.9687259974271</v>
      </c>
      <c r="AQ21" s="138">
        <f t="shared" si="26"/>
        <v>4029.8554417471059</v>
      </c>
      <c r="AR21" s="138">
        <f t="shared" si="26"/>
        <v>5480.7421574967848</v>
      </c>
      <c r="AS21" s="138">
        <f t="shared" si="26"/>
        <v>6931.6288732464618</v>
      </c>
      <c r="AT21" s="138">
        <f t="shared" si="26"/>
        <v>8382.5155889961388</v>
      </c>
      <c r="AU21" s="138">
        <f t="shared" si="26"/>
        <v>9833.4023047458177</v>
      </c>
      <c r="AV21" s="138">
        <f t="shared" si="26"/>
        <v>11284.289020495497</v>
      </c>
      <c r="AW21" s="138">
        <f t="shared" si="26"/>
        <v>12735.175736245175</v>
      </c>
      <c r="AX21" s="138">
        <f t="shared" si="26"/>
        <v>14186.062451994854</v>
      </c>
      <c r="AY21" s="138">
        <f t="shared" si="38"/>
        <v>15636.949167744533</v>
      </c>
      <c r="AZ21" s="138">
        <f t="shared" si="38"/>
        <v>17087.835883494212</v>
      </c>
      <c r="BA21" s="138">
        <f t="shared" si="38"/>
        <v>18538.722599243891</v>
      </c>
      <c r="BB21" s="138">
        <f t="shared" si="38"/>
        <v>19989.60931499357</v>
      </c>
      <c r="BC21" s="138">
        <f t="shared" si="38"/>
        <v>21440.496030743245</v>
      </c>
      <c r="BD21" s="138">
        <f t="shared" si="38"/>
        <v>22891.382746492924</v>
      </c>
      <c r="BE21" s="138">
        <f t="shared" si="38"/>
        <v>24342.269462242606</v>
      </c>
      <c r="BF21" s="138">
        <f t="shared" si="38"/>
        <v>25793.156177992278</v>
      </c>
      <c r="BG21" s="138">
        <f t="shared" si="38"/>
        <v>27244.042893741957</v>
      </c>
      <c r="BH21" s="138">
        <f t="shared" si="38"/>
        <v>28694.929609491635</v>
      </c>
      <c r="BI21" s="138">
        <f t="shared" si="38"/>
        <v>30145.816325241314</v>
      </c>
      <c r="BJ21" s="138">
        <f t="shared" si="38"/>
        <v>31596.703040990993</v>
      </c>
      <c r="BK21" s="138">
        <f t="shared" si="38"/>
        <v>33047.589756740672</v>
      </c>
      <c r="BL21" s="139">
        <f t="shared" si="38"/>
        <v>34498.476472490351</v>
      </c>
      <c r="BN21" s="142">
        <f t="shared" si="27"/>
        <v>167559.11566409431</v>
      </c>
      <c r="BO21" s="138">
        <f t="shared" si="27"/>
        <v>163494.80945418426</v>
      </c>
      <c r="BP21" s="138">
        <f t="shared" si="27"/>
        <v>159332.91826927871</v>
      </c>
      <c r="BQ21" s="138">
        <f t="shared" si="27"/>
        <v>155071.09907052855</v>
      </c>
      <c r="BR21" s="138">
        <f t="shared" si="27"/>
        <v>150706.95256215514</v>
      </c>
      <c r="BS21" s="138">
        <f t="shared" si="27"/>
        <v>146238.02184070798</v>
      </c>
      <c r="BT21" s="138">
        <f t="shared" si="27"/>
        <v>141661.79101189063</v>
      </c>
      <c r="BU21" s="138">
        <f t="shared" si="27"/>
        <v>136975.68377417605</v>
      </c>
      <c r="BV21" s="138">
        <f t="shared" si="27"/>
        <v>132177.06196841458</v>
      </c>
      <c r="BW21" s="138">
        <f t="shared" si="27"/>
        <v>127263.22409261731</v>
      </c>
      <c r="BX21" s="138">
        <f t="shared" si="27"/>
        <v>122231.40378107931</v>
      </c>
      <c r="BY21" s="138">
        <f t="shared" si="27"/>
        <v>117078.76824698606</v>
      </c>
      <c r="BZ21" s="138">
        <f t="shared" si="27"/>
        <v>111802.41668762654</v>
      </c>
      <c r="CA21" s="138">
        <f t="shared" si="27"/>
        <v>106399.37865131508</v>
      </c>
      <c r="CB21" s="138">
        <f t="shared" si="27"/>
        <v>100866.61236510274</v>
      </c>
      <c r="CC21" s="138">
        <f t="shared" si="27"/>
        <v>95201.003022336459</v>
      </c>
      <c r="CD21" s="138">
        <f t="shared" si="28"/>
        <v>89399.361029102103</v>
      </c>
      <c r="CE21" s="138">
        <f t="shared" si="28"/>
        <v>83458.420208564363</v>
      </c>
      <c r="CF21" s="138">
        <f t="shared" si="28"/>
        <v>77374.835962192257</v>
      </c>
      <c r="CG21" s="138">
        <f t="shared" si="28"/>
        <v>71145.18338683511</v>
      </c>
      <c r="CH21" s="138">
        <f t="shared" si="28"/>
        <v>64765.955346589471</v>
      </c>
      <c r="CI21" s="138">
        <f t="shared" si="28"/>
        <v>58233.560498370629</v>
      </c>
      <c r="CJ21" s="138">
        <f t="shared" si="28"/>
        <v>51544.321270077882</v>
      </c>
      <c r="CK21" s="138">
        <f t="shared" si="28"/>
        <v>44694.471790215044</v>
      </c>
      <c r="CL21" s="138">
        <f t="shared" si="28"/>
        <v>37680.155767800577</v>
      </c>
      <c r="CM21" s="138">
        <f t="shared" si="28"/>
        <v>30497.424321373925</v>
      </c>
      <c r="CN21" s="138">
        <f t="shared" si="28"/>
        <v>23142.233755875553</v>
      </c>
      <c r="CO21" s="138">
        <f t="shared" si="28"/>
        <v>15610.443286149821</v>
      </c>
      <c r="CP21" s="138">
        <f t="shared" si="28"/>
        <v>7897.8127057879756</v>
      </c>
      <c r="CQ21" s="139">
        <f t="shared" si="28"/>
        <v>2.9103830456733704E-11</v>
      </c>
    </row>
    <row r="22" spans="1:95" x14ac:dyDescent="0.25">
      <c r="A22">
        <v>16</v>
      </c>
      <c r="B22" s="118" t="s">
        <v>9</v>
      </c>
      <c r="C22" s="93">
        <f t="shared" si="16"/>
        <v>2.2499999999999985E-2</v>
      </c>
      <c r="D22" s="106">
        <v>10833.75</v>
      </c>
      <c r="E22" s="94">
        <f t="shared" si="17"/>
        <v>1805.625</v>
      </c>
      <c r="F22" s="94">
        <f t="shared" si="29"/>
        <v>401.25</v>
      </c>
      <c r="G22" s="94">
        <f t="shared" si="18"/>
        <v>722.25</v>
      </c>
      <c r="H22" s="109">
        <f t="shared" si="2"/>
        <v>6.7500000000000004E-2</v>
      </c>
      <c r="I22" s="90">
        <f t="shared" si="19"/>
        <v>1.125E-2</v>
      </c>
      <c r="J22" s="97">
        <f t="shared" si="30"/>
        <v>2.4999999999999988E-3</v>
      </c>
      <c r="K22" s="94">
        <f t="shared" si="3"/>
        <v>173333.75</v>
      </c>
      <c r="L22" s="94">
        <f t="shared" si="4"/>
        <v>-166.25</v>
      </c>
      <c r="M22" s="94">
        <f t="shared" si="5"/>
        <v>662.56150330119146</v>
      </c>
      <c r="N22" s="94">
        <f t="shared" si="6"/>
        <v>203.69849669880853</v>
      </c>
      <c r="O22" s="94">
        <f t="shared" si="7"/>
        <v>2444.3819603857023</v>
      </c>
      <c r="P22" s="82">
        <f t="shared" si="8"/>
        <v>4.4321019282479597</v>
      </c>
      <c r="Q22" s="53">
        <f t="shared" si="9"/>
        <v>124.99431200806271</v>
      </c>
      <c r="R22" s="53">
        <f t="shared" si="10"/>
        <v>1499.9317440967525</v>
      </c>
      <c r="S22" s="92">
        <f t="shared" si="11"/>
        <v>7.222828667129785</v>
      </c>
      <c r="T22" s="44">
        <f t="shared" si="12"/>
        <v>0.13844991291997255</v>
      </c>
      <c r="U22" s="97">
        <f t="shared" si="13"/>
        <v>-6.155008708002746E-2</v>
      </c>
      <c r="V22" s="97">
        <f t="shared" si="20"/>
        <v>3.8449912919972538E-2</v>
      </c>
      <c r="W22" s="97">
        <f t="shared" si="21"/>
        <v>7.1783246253305857E-2</v>
      </c>
      <c r="X22" s="97">
        <f t="shared" si="22"/>
        <v>8.8449912919972534E-2</v>
      </c>
      <c r="Y22" s="97">
        <f t="shared" si="23"/>
        <v>9.8449912919972529E-2</v>
      </c>
      <c r="Z22" s="97">
        <f t="shared" si="24"/>
        <v>0.10511657958663921</v>
      </c>
      <c r="AA22" s="112">
        <f t="shared" si="31"/>
        <v>-7.0921225831316548E-2</v>
      </c>
      <c r="AB22" s="97">
        <f t="shared" si="32"/>
        <v>3.3068855183539192E-2</v>
      </c>
      <c r="AC22" s="97">
        <f t="shared" si="33"/>
        <v>4.9926578183364656E-2</v>
      </c>
      <c r="AD22" s="97">
        <f t="shared" si="34"/>
        <v>5.2243215211419836E-2</v>
      </c>
      <c r="AE22" s="97">
        <f t="shared" si="35"/>
        <v>5.0919154689416768E-2</v>
      </c>
      <c r="AF22" s="111">
        <f t="shared" si="36"/>
        <v>4.8609524429665374E-2</v>
      </c>
      <c r="AH22" s="52">
        <f t="shared" si="25"/>
        <v>-10833.75</v>
      </c>
      <c r="AI22" s="138">
        <f t="shared" si="26"/>
        <v>-9333.8182559032466</v>
      </c>
      <c r="AJ22" s="138">
        <f t="shared" si="26"/>
        <v>-7833.886511806495</v>
      </c>
      <c r="AK22" s="138">
        <f t="shared" si="26"/>
        <v>-6333.9547677097426</v>
      </c>
      <c r="AL22" s="138">
        <f t="shared" si="26"/>
        <v>-4834.0230236129901</v>
      </c>
      <c r="AM22" s="138">
        <f t="shared" si="26"/>
        <v>-3334.0912795162376</v>
      </c>
      <c r="AN22" s="138">
        <f t="shared" si="26"/>
        <v>-1834.1595354194851</v>
      </c>
      <c r="AO22" s="138">
        <f t="shared" si="26"/>
        <v>-334.22779132273354</v>
      </c>
      <c r="AP22" s="138">
        <f t="shared" si="26"/>
        <v>1165.7039527740199</v>
      </c>
      <c r="AQ22" s="138">
        <f t="shared" si="26"/>
        <v>2665.6356968707732</v>
      </c>
      <c r="AR22" s="138">
        <f t="shared" si="26"/>
        <v>4165.5674409675248</v>
      </c>
      <c r="AS22" s="138">
        <f t="shared" si="26"/>
        <v>5665.4991850642764</v>
      </c>
      <c r="AT22" s="138">
        <f t="shared" si="26"/>
        <v>7165.4309291610298</v>
      </c>
      <c r="AU22" s="138">
        <f t="shared" si="26"/>
        <v>8665.3626732577832</v>
      </c>
      <c r="AV22" s="138">
        <f t="shared" si="26"/>
        <v>10165.294417354533</v>
      </c>
      <c r="AW22" s="138">
        <f t="shared" si="26"/>
        <v>11665.226161451286</v>
      </c>
      <c r="AX22" s="138">
        <f t="shared" si="26"/>
        <v>13165.15790554804</v>
      </c>
      <c r="AY22" s="138">
        <f t="shared" si="38"/>
        <v>14665.089649644793</v>
      </c>
      <c r="AZ22" s="138">
        <f t="shared" si="38"/>
        <v>16165.021393741546</v>
      </c>
      <c r="BA22" s="138">
        <f t="shared" si="38"/>
        <v>17664.953137838296</v>
      </c>
      <c r="BB22" s="138">
        <f t="shared" si="38"/>
        <v>19164.88488193505</v>
      </c>
      <c r="BC22" s="138">
        <f t="shared" si="38"/>
        <v>20664.816626031803</v>
      </c>
      <c r="BD22" s="138">
        <f t="shared" si="38"/>
        <v>22164.748370128553</v>
      </c>
      <c r="BE22" s="138">
        <f t="shared" si="38"/>
        <v>23664.68011422531</v>
      </c>
      <c r="BF22" s="138">
        <f t="shared" si="38"/>
        <v>25164.61185832206</v>
      </c>
      <c r="BG22" s="138">
        <f t="shared" si="38"/>
        <v>26664.543602418809</v>
      </c>
      <c r="BH22" s="138">
        <f t="shared" si="38"/>
        <v>28164.475346515566</v>
      </c>
      <c r="BI22" s="138">
        <f t="shared" si="38"/>
        <v>29664.407090612316</v>
      </c>
      <c r="BJ22" s="138">
        <f t="shared" si="38"/>
        <v>31164.338834709066</v>
      </c>
      <c r="BK22" s="138">
        <f t="shared" si="38"/>
        <v>32664.270578805823</v>
      </c>
      <c r="BL22" s="139">
        <f t="shared" si="38"/>
        <v>34164.202322902573</v>
      </c>
      <c r="BN22" s="142">
        <f t="shared" si="27"/>
        <v>169240.98600915915</v>
      </c>
      <c r="BO22" s="138">
        <f t="shared" si="27"/>
        <v>165055.17921895761</v>
      </c>
      <c r="BP22" s="138">
        <f t="shared" si="27"/>
        <v>160774.21444207153</v>
      </c>
      <c r="BQ22" s="138">
        <f t="shared" si="27"/>
        <v>156395.92840559239</v>
      </c>
      <c r="BR22" s="138">
        <f t="shared" si="27"/>
        <v>151918.1086578737</v>
      </c>
      <c r="BS22" s="138">
        <f t="shared" si="27"/>
        <v>147338.49245052709</v>
      </c>
      <c r="BT22" s="138">
        <f t="shared" si="27"/>
        <v>142654.76559500172</v>
      </c>
      <c r="BU22" s="138">
        <f t="shared" si="27"/>
        <v>137864.56129317012</v>
      </c>
      <c r="BV22" s="138">
        <f t="shared" si="27"/>
        <v>132965.45894132892</v>
      </c>
      <c r="BW22" s="138">
        <f t="shared" si="27"/>
        <v>127954.98290701056</v>
      </c>
      <c r="BX22" s="138">
        <f t="shared" si="27"/>
        <v>122830.60127798755</v>
      </c>
      <c r="BY22" s="138">
        <f t="shared" si="27"/>
        <v>117589.72458283718</v>
      </c>
      <c r="BZ22" s="138">
        <f t="shared" si="27"/>
        <v>112229.70448242026</v>
      </c>
      <c r="CA22" s="138">
        <f t="shared" si="27"/>
        <v>106747.83243161275</v>
      </c>
      <c r="CB22" s="138">
        <f t="shared" si="27"/>
        <v>101141.33831061366</v>
      </c>
      <c r="CC22" s="138">
        <f t="shared" si="27"/>
        <v>95407.389025137833</v>
      </c>
      <c r="CD22" s="138">
        <f t="shared" si="28"/>
        <v>89543.087074786483</v>
      </c>
      <c r="CE22" s="138">
        <f t="shared" si="28"/>
        <v>83545.469088871352</v>
      </c>
      <c r="CF22" s="138">
        <f t="shared" si="28"/>
        <v>77411.50432895351</v>
      </c>
      <c r="CG22" s="138">
        <f t="shared" si="28"/>
        <v>71138.09315733939</v>
      </c>
      <c r="CH22" s="138">
        <f t="shared" si="28"/>
        <v>64722.065470760397</v>
      </c>
      <c r="CI22" s="138">
        <f t="shared" si="28"/>
        <v>58160.179098444554</v>
      </c>
      <c r="CJ22" s="138">
        <f t="shared" si="28"/>
        <v>51449.118163771054</v>
      </c>
      <c r="CK22" s="138">
        <f t="shared" si="28"/>
        <v>44585.491408679038</v>
      </c>
      <c r="CL22" s="138">
        <f t="shared" si="28"/>
        <v>37565.830479984492</v>
      </c>
      <c r="CM22" s="138">
        <f t="shared" si="28"/>
        <v>30386.588176739693</v>
      </c>
      <c r="CN22" s="138">
        <f t="shared" si="28"/>
        <v>23044.136657747847</v>
      </c>
      <c r="CO22" s="138">
        <f t="shared" si="28"/>
        <v>15534.765608329675</v>
      </c>
      <c r="CP22" s="138">
        <f t="shared" si="28"/>
        <v>7854.680365413049</v>
      </c>
      <c r="CQ22" s="139">
        <f t="shared" si="28"/>
        <v>0</v>
      </c>
    </row>
    <row r="23" spans="1:95" x14ac:dyDescent="0.25">
      <c r="A23">
        <v>17</v>
      </c>
      <c r="B23" s="121">
        <v>30</v>
      </c>
      <c r="C23" s="93">
        <f t="shared" si="16"/>
        <v>2.1249999999999984E-2</v>
      </c>
      <c r="D23" s="106">
        <v>11235.000000000002</v>
      </c>
      <c r="E23" s="94">
        <f t="shared" si="17"/>
        <v>401.25000000000182</v>
      </c>
      <c r="F23" s="94">
        <f t="shared" si="29"/>
        <v>-1404.3749999999982</v>
      </c>
      <c r="G23" s="94">
        <f t="shared" si="18"/>
        <v>702.18750000000011</v>
      </c>
      <c r="H23" s="109">
        <f t="shared" si="2"/>
        <v>7.0000000000000007E-2</v>
      </c>
      <c r="I23" s="90">
        <f t="shared" si="19"/>
        <v>2.5000000000000113E-3</v>
      </c>
      <c r="J23" s="97">
        <f t="shared" si="30"/>
        <v>-8.7499999999999887E-3</v>
      </c>
      <c r="K23" s="94">
        <f t="shared" si="3"/>
        <v>173735</v>
      </c>
      <c r="L23" s="94">
        <f t="shared" si="4"/>
        <v>235</v>
      </c>
      <c r="M23" s="94">
        <f t="shared" si="5"/>
        <v>653.07265943209995</v>
      </c>
      <c r="N23" s="94">
        <f t="shared" si="6"/>
        <v>213.18734056790004</v>
      </c>
      <c r="O23" s="94">
        <f t="shared" si="7"/>
        <v>2558.2480868148004</v>
      </c>
      <c r="P23" s="82">
        <f t="shared" si="8"/>
        <v>4.3916772802079453</v>
      </c>
      <c r="Q23" s="53">
        <f t="shared" si="9"/>
        <v>134.48315587715422</v>
      </c>
      <c r="R23" s="53">
        <f t="shared" si="10"/>
        <v>1613.7978705258506</v>
      </c>
      <c r="S23" s="92">
        <f t="shared" si="11"/>
        <v>6.9618384093784398</v>
      </c>
      <c r="T23" s="44">
        <f t="shared" si="12"/>
        <v>0.14364021989549181</v>
      </c>
      <c r="U23" s="97">
        <f t="shared" si="13"/>
        <v>-5.6359780104508213E-2</v>
      </c>
      <c r="V23" s="97">
        <f t="shared" si="20"/>
        <v>4.3640219895491786E-2</v>
      </c>
      <c r="W23" s="97">
        <f t="shared" si="21"/>
        <v>7.6973553228825126E-2</v>
      </c>
      <c r="X23" s="97">
        <f t="shared" si="22"/>
        <v>9.3640219895491802E-2</v>
      </c>
      <c r="Y23" s="97">
        <f t="shared" si="23"/>
        <v>0.10364021989549181</v>
      </c>
      <c r="Z23" s="97">
        <f t="shared" si="24"/>
        <v>0.11030688656215847</v>
      </c>
      <c r="AA23" s="112">
        <f t="shared" si="31"/>
        <v>-6.4057403829043236E-2</v>
      </c>
      <c r="AB23" s="97">
        <f t="shared" si="32"/>
        <v>3.6877871590107913E-2</v>
      </c>
      <c r="AC23" s="97">
        <f t="shared" si="33"/>
        <v>5.2505776398275694E-2</v>
      </c>
      <c r="AD23" s="97">
        <f t="shared" si="34"/>
        <v>5.4181287379638565E-2</v>
      </c>
      <c r="AE23" s="97">
        <f t="shared" si="35"/>
        <v>5.2467376447794978E-2</v>
      </c>
      <c r="AF23" s="111">
        <f t="shared" si="36"/>
        <v>4.9896715804309322E-2</v>
      </c>
      <c r="AH23" s="52">
        <f t="shared" si="25"/>
        <v>-11235.000000000002</v>
      </c>
      <c r="AI23" s="138">
        <f t="shared" si="26"/>
        <v>-9621.2021294741517</v>
      </c>
      <c r="AJ23" s="138">
        <f t="shared" si="26"/>
        <v>-8007.4042589483006</v>
      </c>
      <c r="AK23" s="138">
        <f t="shared" si="26"/>
        <v>-6393.6063884224495</v>
      </c>
      <c r="AL23" s="138">
        <f t="shared" si="26"/>
        <v>-4779.8085178965994</v>
      </c>
      <c r="AM23" s="138">
        <f t="shared" si="26"/>
        <v>-3166.0106473707492</v>
      </c>
      <c r="AN23" s="138">
        <f t="shared" si="26"/>
        <v>-1552.2127768448972</v>
      </c>
      <c r="AO23" s="138">
        <f t="shared" si="26"/>
        <v>61.585093680952923</v>
      </c>
      <c r="AP23" s="138">
        <f t="shared" si="26"/>
        <v>1675.3829642068031</v>
      </c>
      <c r="AQ23" s="138">
        <f t="shared" si="26"/>
        <v>3289.1808347326532</v>
      </c>
      <c r="AR23" s="138">
        <f t="shared" si="26"/>
        <v>4902.9787052585034</v>
      </c>
      <c r="AS23" s="138">
        <f t="shared" si="26"/>
        <v>6516.7765757843536</v>
      </c>
      <c r="AT23" s="138">
        <f t="shared" si="26"/>
        <v>8130.5744463102073</v>
      </c>
      <c r="AU23" s="138">
        <f t="shared" si="26"/>
        <v>9744.3723168360575</v>
      </c>
      <c r="AV23" s="138">
        <f t="shared" si="26"/>
        <v>11358.170187361908</v>
      </c>
      <c r="AW23" s="138">
        <f t="shared" si="26"/>
        <v>12971.968057887758</v>
      </c>
      <c r="AX23" s="138">
        <f t="shared" si="26"/>
        <v>14585.765928413608</v>
      </c>
      <c r="AY23" s="138">
        <f t="shared" si="38"/>
        <v>16199.563798939458</v>
      </c>
      <c r="AZ23" s="138">
        <f t="shared" si="38"/>
        <v>17813.36166946531</v>
      </c>
      <c r="BA23" s="138">
        <f t="shared" si="38"/>
        <v>19427.15953999116</v>
      </c>
      <c r="BB23" s="138">
        <f t="shared" si="38"/>
        <v>21040.95741051701</v>
      </c>
      <c r="BC23" s="138">
        <f t="shared" si="38"/>
        <v>22654.755281042861</v>
      </c>
      <c r="BD23" s="138">
        <f t="shared" si="38"/>
        <v>24268.553151568711</v>
      </c>
      <c r="BE23" s="138">
        <f t="shared" si="38"/>
        <v>25882.351022094561</v>
      </c>
      <c r="BF23" s="138">
        <f t="shared" si="38"/>
        <v>27496.148892620418</v>
      </c>
      <c r="BG23" s="138">
        <f t="shared" si="38"/>
        <v>29109.946763146268</v>
      </c>
      <c r="BH23" s="138">
        <f t="shared" si="38"/>
        <v>30723.744633672119</v>
      </c>
      <c r="BI23" s="138">
        <f t="shared" si="38"/>
        <v>32337.542504197969</v>
      </c>
      <c r="BJ23" s="138">
        <f t="shared" si="38"/>
        <v>33951.340374723819</v>
      </c>
      <c r="BK23" s="138">
        <f t="shared" si="38"/>
        <v>35565.138245249669</v>
      </c>
      <c r="BL23" s="139">
        <f t="shared" si="38"/>
        <v>37178.936115775519</v>
      </c>
      <c r="BN23" s="142">
        <f t="shared" si="27"/>
        <v>169549.38698222037</v>
      </c>
      <c r="BO23" s="138">
        <f t="shared" si="27"/>
        <v>165273.95827372739</v>
      </c>
      <c r="BP23" s="138">
        <f t="shared" si="27"/>
        <v>160906.78659212208</v>
      </c>
      <c r="BQ23" s="138">
        <f t="shared" si="27"/>
        <v>156445.90329900826</v>
      </c>
      <c r="BR23" s="138">
        <f t="shared" si="27"/>
        <v>151889.29751256778</v>
      </c>
      <c r="BS23" s="138">
        <f t="shared" si="27"/>
        <v>147234.91520109281</v>
      </c>
      <c r="BT23" s="138">
        <f t="shared" si="27"/>
        <v>142480.65825706744</v>
      </c>
      <c r="BU23" s="138">
        <f t="shared" si="27"/>
        <v>137624.38355138028</v>
      </c>
      <c r="BV23" s="138">
        <f t="shared" si="27"/>
        <v>132663.90196724256</v>
      </c>
      <c r="BW23" s="138">
        <f t="shared" si="27"/>
        <v>127596.97741337554</v>
      </c>
      <c r="BX23" s="138">
        <f t="shared" si="27"/>
        <v>122421.32581602296</v>
      </c>
      <c r="BY23" s="138">
        <f t="shared" si="27"/>
        <v>117134.61408933373</v>
      </c>
      <c r="BZ23" s="138">
        <f t="shared" si="27"/>
        <v>111734.459083651</v>
      </c>
      <c r="CA23" s="138">
        <f t="shared" si="27"/>
        <v>106218.42651123335</v>
      </c>
      <c r="CB23" s="138">
        <f t="shared" si="27"/>
        <v>100584.02984892383</v>
      </c>
      <c r="CC23" s="138">
        <f t="shared" ref="CC23:CQ27" si="39">IF($D23="", "", $K23+CUMPRINC($C23/12, 12*$B$23, $K23, 1, CC$6*12, 0))</f>
        <v>94828.729217272572</v>
      </c>
      <c r="CD23" s="138">
        <f t="shared" si="39"/>
        <v>88949.930235606895</v>
      </c>
      <c r="CE23" s="138">
        <f t="shared" si="39"/>
        <v>82944.982852533794</v>
      </c>
      <c r="CF23" s="138">
        <f t="shared" si="39"/>
        <v>76811.180151346707</v>
      </c>
      <c r="CG23" s="138">
        <f t="shared" si="39"/>
        <v>70545.757129798891</v>
      </c>
      <c r="CH23" s="138">
        <f t="shared" si="39"/>
        <v>64145.88945369242</v>
      </c>
      <c r="CI23" s="138">
        <f t="shared" si="39"/>
        <v>57608.692183722029</v>
      </c>
      <c r="CJ23" s="138">
        <f t="shared" si="39"/>
        <v>50931.218474998794</v>
      </c>
      <c r="CK23" s="138">
        <f t="shared" si="39"/>
        <v>44110.458248668336</v>
      </c>
      <c r="CL23" s="138">
        <f t="shared" si="39"/>
        <v>37143.33683502418</v>
      </c>
      <c r="CM23" s="138">
        <f t="shared" si="39"/>
        <v>30026.713587504841</v>
      </c>
      <c r="CN23" s="138">
        <f t="shared" si="39"/>
        <v>22757.380466949631</v>
      </c>
      <c r="CO23" s="138">
        <f t="shared" si="39"/>
        <v>15332.060595475312</v>
      </c>
      <c r="CP23" s="138">
        <f t="shared" si="39"/>
        <v>7747.4067793218128</v>
      </c>
      <c r="CQ23" s="139">
        <f t="shared" si="39"/>
        <v>0</v>
      </c>
    </row>
    <row r="24" spans="1:95" x14ac:dyDescent="0.25">
      <c r="A24">
        <v>18</v>
      </c>
      <c r="B24" s="118" t="s">
        <v>17</v>
      </c>
      <c r="C24" s="93">
        <f t="shared" si="16"/>
        <v>1.9999999999999983E-2</v>
      </c>
      <c r="D24" s="106">
        <v>12840</v>
      </c>
      <c r="E24" s="94">
        <f t="shared" si="17"/>
        <v>1604.9999999999982</v>
      </c>
      <c r="F24" s="94">
        <f t="shared" si="29"/>
        <v>1203.7499999999964</v>
      </c>
      <c r="G24" s="94">
        <f t="shared" si="18"/>
        <v>755.29411764705878</v>
      </c>
      <c r="H24" s="109">
        <f t="shared" si="2"/>
        <v>0.08</v>
      </c>
      <c r="I24" s="90">
        <f t="shared" si="19"/>
        <v>9.9999999999999881E-3</v>
      </c>
      <c r="J24" s="97">
        <f t="shared" si="30"/>
        <v>7.4999999999999772E-3</v>
      </c>
      <c r="K24" s="94">
        <f t="shared" si="3"/>
        <v>175340</v>
      </c>
      <c r="L24" s="94">
        <f t="shared" si="4"/>
        <v>1840</v>
      </c>
      <c r="M24" s="94">
        <f t="shared" si="5"/>
        <v>648.09078341257805</v>
      </c>
      <c r="N24" s="94">
        <f t="shared" si="6"/>
        <v>218.16921658742194</v>
      </c>
      <c r="O24" s="94">
        <f t="shared" si="7"/>
        <v>2618.0305990490633</v>
      </c>
      <c r="P24" s="82">
        <f t="shared" si="8"/>
        <v>4.9044499344903842</v>
      </c>
      <c r="Q24" s="53">
        <f t="shared" si="9"/>
        <v>139.46503189667612</v>
      </c>
      <c r="R24" s="53">
        <f t="shared" si="10"/>
        <v>1673.5803827601135</v>
      </c>
      <c r="S24" s="92">
        <f t="shared" si="11"/>
        <v>7.6721740600376354</v>
      </c>
      <c r="T24" s="44">
        <f t="shared" si="12"/>
        <v>0.1303411513053048</v>
      </c>
      <c r="U24" s="97">
        <f t="shared" si="13"/>
        <v>-6.96588486946952E-2</v>
      </c>
      <c r="V24" s="97">
        <f t="shared" si="20"/>
        <v>3.0341151305304796E-2</v>
      </c>
      <c r="W24" s="97">
        <f t="shared" si="21"/>
        <v>6.3674484638638132E-2</v>
      </c>
      <c r="X24" s="97">
        <f t="shared" si="22"/>
        <v>8.0341151305304795E-2</v>
      </c>
      <c r="Y24" s="97">
        <f t="shared" si="23"/>
        <v>9.034115130530479E-2</v>
      </c>
      <c r="Z24" s="97">
        <f t="shared" si="24"/>
        <v>9.7007817971971458E-2</v>
      </c>
      <c r="AA24" s="112">
        <f t="shared" si="31"/>
        <v>-8.2068419805712223E-2</v>
      </c>
      <c r="AB24" s="97">
        <f t="shared" si="32"/>
        <v>2.6852713960968888E-2</v>
      </c>
      <c r="AC24" s="97">
        <f t="shared" si="33"/>
        <v>4.5710625184548492E-2</v>
      </c>
      <c r="AD24" s="97">
        <f t="shared" si="34"/>
        <v>4.9072680397663104E-2</v>
      </c>
      <c r="AE24" s="97">
        <f t="shared" si="35"/>
        <v>4.8385154264847241E-2</v>
      </c>
      <c r="AF24" s="111">
        <f t="shared" si="36"/>
        <v>4.6502074497160706E-2</v>
      </c>
      <c r="AH24" s="52">
        <f t="shared" si="25"/>
        <v>-12840</v>
      </c>
      <c r="AI24" s="138">
        <f t="shared" si="26"/>
        <v>-11166.419617239886</v>
      </c>
      <c r="AJ24" s="138">
        <f t="shared" si="26"/>
        <v>-9492.8392344797721</v>
      </c>
      <c r="AK24" s="138">
        <f t="shared" si="26"/>
        <v>-7819.25885171966</v>
      </c>
      <c r="AL24" s="138">
        <f t="shared" si="26"/>
        <v>-6145.6784689595461</v>
      </c>
      <c r="AM24" s="138">
        <f t="shared" si="26"/>
        <v>-4472.0980861994321</v>
      </c>
      <c r="AN24" s="138">
        <f t="shared" si="26"/>
        <v>-2798.51770343932</v>
      </c>
      <c r="AO24" s="138">
        <f t="shared" si="26"/>
        <v>-1124.9373206792061</v>
      </c>
      <c r="AP24" s="138">
        <f t="shared" si="26"/>
        <v>548.64306208090784</v>
      </c>
      <c r="AQ24" s="138">
        <f t="shared" si="26"/>
        <v>2222.2234448410218</v>
      </c>
      <c r="AR24" s="138">
        <f t="shared" si="26"/>
        <v>3895.8038276011357</v>
      </c>
      <c r="AS24" s="138">
        <f t="shared" si="26"/>
        <v>5569.3842103612478</v>
      </c>
      <c r="AT24" s="138">
        <f t="shared" si="26"/>
        <v>7242.9645931213599</v>
      </c>
      <c r="AU24" s="138">
        <f t="shared" si="26"/>
        <v>8916.5449758814757</v>
      </c>
      <c r="AV24" s="138">
        <f t="shared" si="26"/>
        <v>10590.125358641588</v>
      </c>
      <c r="AW24" s="138">
        <f t="shared" si="26"/>
        <v>12263.705741401704</v>
      </c>
      <c r="AX24" s="138">
        <f t="shared" si="26"/>
        <v>13937.286124161816</v>
      </c>
      <c r="AY24" s="138">
        <f t="shared" si="38"/>
        <v>15610.866506921928</v>
      </c>
      <c r="AZ24" s="138">
        <f t="shared" si="38"/>
        <v>17284.446889682044</v>
      </c>
      <c r="BA24" s="138">
        <f t="shared" si="38"/>
        <v>18958.027272442156</v>
      </c>
      <c r="BB24" s="138">
        <f t="shared" si="38"/>
        <v>20631.607655202271</v>
      </c>
      <c r="BC24" s="138">
        <f t="shared" si="38"/>
        <v>22305.188037962384</v>
      </c>
      <c r="BD24" s="138">
        <f t="shared" si="38"/>
        <v>23978.768420722496</v>
      </c>
      <c r="BE24" s="138">
        <f t="shared" si="38"/>
        <v>25652.348803482608</v>
      </c>
      <c r="BF24" s="138">
        <f t="shared" si="38"/>
        <v>27325.92918624272</v>
      </c>
      <c r="BG24" s="138">
        <f t="shared" si="38"/>
        <v>28999.509569002839</v>
      </c>
      <c r="BH24" s="138">
        <f t="shared" si="38"/>
        <v>30673.089951762951</v>
      </c>
      <c r="BI24" s="138">
        <f t="shared" si="38"/>
        <v>32346.670334523064</v>
      </c>
      <c r="BJ24" s="138">
        <f t="shared" si="38"/>
        <v>34020.250717283176</v>
      </c>
      <c r="BK24" s="138">
        <f t="shared" si="38"/>
        <v>35693.831100043288</v>
      </c>
      <c r="BL24" s="139">
        <f t="shared" si="38"/>
        <v>37367.411482803407</v>
      </c>
      <c r="BN24" s="142">
        <f t="shared" ref="BN24:CC27" si="40">IF($D24="", "", $K24+CUMPRINC($C24/12, 12*$B$23, $K24, 1, BN$6*12, 0))</f>
        <v>171030.34799341304</v>
      </c>
      <c r="BO24" s="138">
        <f t="shared" si="40"/>
        <v>166633.70843786167</v>
      </c>
      <c r="BP24" s="138">
        <f t="shared" si="40"/>
        <v>162148.32554571767</v>
      </c>
      <c r="BQ24" s="138">
        <f t="shared" si="40"/>
        <v>157572.4080899109</v>
      </c>
      <c r="BR24" s="138">
        <f t="shared" si="40"/>
        <v>152904.12868860696</v>
      </c>
      <c r="BS24" s="138">
        <f t="shared" si="40"/>
        <v>148141.62307544646</v>
      </c>
      <c r="BT24" s="138">
        <f t="shared" si="40"/>
        <v>143282.9893550548</v>
      </c>
      <c r="BU24" s="138">
        <f t="shared" si="40"/>
        <v>138326.2872435246</v>
      </c>
      <c r="BV24" s="138">
        <f t="shared" si="40"/>
        <v>133269.53729356802</v>
      </c>
      <c r="BW24" s="138">
        <f t="shared" si="40"/>
        <v>128110.72010402911</v>
      </c>
      <c r="BX24" s="138">
        <f t="shared" si="40"/>
        <v>122847.77551344072</v>
      </c>
      <c r="BY24" s="138">
        <f t="shared" si="40"/>
        <v>117478.60177730385</v>
      </c>
      <c r="BZ24" s="138">
        <f t="shared" si="40"/>
        <v>112001.05472876102</v>
      </c>
      <c r="CA24" s="138">
        <f t="shared" si="40"/>
        <v>106412.94692232825</v>
      </c>
      <c r="CB24" s="138">
        <f t="shared" si="40"/>
        <v>100712.04676034386</v>
      </c>
      <c r="CC24" s="138">
        <f t="shared" si="40"/>
        <v>94896.077601785248</v>
      </c>
      <c r="CD24" s="138">
        <f t="shared" si="39"/>
        <v>88962.716853097649</v>
      </c>
      <c r="CE24" s="138">
        <f t="shared" si="39"/>
        <v>82909.595040671862</v>
      </c>
      <c r="CF24" s="138">
        <f t="shared" si="39"/>
        <v>76734.294864600641</v>
      </c>
      <c r="CG24" s="138">
        <f t="shared" si="39"/>
        <v>70434.350233335586</v>
      </c>
      <c r="CH24" s="138">
        <f t="shared" si="39"/>
        <v>64007.245278859278</v>
      </c>
      <c r="CI24" s="138">
        <f t="shared" si="39"/>
        <v>57450.41335197947</v>
      </c>
      <c r="CJ24" s="138">
        <f t="shared" si="39"/>
        <v>50761.235997343683</v>
      </c>
      <c r="CK24" s="138">
        <f t="shared" si="39"/>
        <v>43937.04190776535</v>
      </c>
      <c r="CL24" s="138">
        <f t="shared" si="39"/>
        <v>36975.105857443326</v>
      </c>
      <c r="CM24" s="138">
        <f t="shared" si="39"/>
        <v>29872.647613649693</v>
      </c>
      <c r="CN24" s="138">
        <f t="shared" si="39"/>
        <v>22626.830826450372</v>
      </c>
      <c r="CO24" s="138">
        <f t="shared" si="39"/>
        <v>15234.761896015261</v>
      </c>
      <c r="CP24" s="138">
        <f t="shared" si="39"/>
        <v>7693.4888170660124</v>
      </c>
      <c r="CQ24" s="139">
        <f t="shared" si="39"/>
        <v>-2.9103830456733704E-11</v>
      </c>
    </row>
    <row r="25" spans="1:95" x14ac:dyDescent="0.25">
      <c r="A25">
        <v>19</v>
      </c>
      <c r="B25" s="122">
        <v>4.1250000000000002E-2</v>
      </c>
      <c r="C25" s="93">
        <f t="shared" si="16"/>
        <v>1.8749999999999982E-2</v>
      </c>
      <c r="D25" s="106"/>
      <c r="E25" s="94" t="str">
        <f>IF(D25="", "", D25-D24)</f>
        <v/>
      </c>
      <c r="F25" s="94" t="str">
        <f>IF(D25="", "", E25-E24)</f>
        <v/>
      </c>
      <c r="G25" s="94" t="str">
        <f>IF(D25="", "", (D25-$D$7)/A24)</f>
        <v/>
      </c>
      <c r="H25" s="109" t="str">
        <f>IF(D25="", "", D25/$B$8)</f>
        <v/>
      </c>
      <c r="I25" s="90" t="str">
        <f>IF(D25="", "", E25/$B$8)</f>
        <v/>
      </c>
      <c r="J25" s="97" t="str">
        <f>IF(D25="", "", I25-I24)</f>
        <v/>
      </c>
      <c r="K25" s="94" t="str">
        <f>IF(D25="","",$B$8+$B$20+D25)</f>
        <v/>
      </c>
      <c r="L25" s="94" t="str">
        <f>IF(D25="", "", K25-$B$17)</f>
        <v/>
      </c>
      <c r="M25" s="94" t="str">
        <f>IF(D25="", "", -PMT(C25/12, $B$23*12, K25, 0))</f>
        <v/>
      </c>
      <c r="N25" s="94" t="str">
        <f>IF(D25="", "", $B$10-M25)</f>
        <v/>
      </c>
      <c r="O25" s="94" t="str">
        <f>IF(D25="", "", N25*12)</f>
        <v/>
      </c>
      <c r="P25" s="82" t="str">
        <f>IF(D25="", "", D25/O25)</f>
        <v/>
      </c>
      <c r="Q25" s="53" t="str">
        <f>IF(D25="", "", $B$27-M25)</f>
        <v/>
      </c>
      <c r="R25" s="53" t="str">
        <f>IF(D25="", "", Q25*12)</f>
        <v/>
      </c>
      <c r="S25" s="92" t="str">
        <f t="shared" ref="S25" si="41">IFERROR(D25/R25, "")</f>
        <v/>
      </c>
      <c r="T25" s="44" t="str">
        <f>IFERROR(IF(R25&lt;=0, "", R25/D25), "")</f>
        <v/>
      </c>
      <c r="U25" s="97" t="str">
        <f t="shared" si="13"/>
        <v/>
      </c>
      <c r="V25" s="97" t="str">
        <f t="shared" si="20"/>
        <v/>
      </c>
      <c r="W25" s="97" t="str">
        <f t="shared" si="21"/>
        <v/>
      </c>
      <c r="X25" s="97" t="str">
        <f t="shared" si="22"/>
        <v/>
      </c>
      <c r="Y25" s="97" t="str">
        <f t="shared" si="23"/>
        <v/>
      </c>
      <c r="Z25" s="97" t="str">
        <f t="shared" si="24"/>
        <v/>
      </c>
      <c r="AA25" s="112" t="str">
        <f t="shared" si="31"/>
        <v/>
      </c>
      <c r="AB25" s="97" t="str">
        <f t="shared" si="32"/>
        <v/>
      </c>
      <c r="AC25" s="97" t="str">
        <f t="shared" si="33"/>
        <v/>
      </c>
      <c r="AD25" s="97" t="str">
        <f t="shared" si="34"/>
        <v/>
      </c>
      <c r="AE25" s="97" t="str">
        <f t="shared" si="35"/>
        <v/>
      </c>
      <c r="AF25" s="111" t="str">
        <f t="shared" si="36"/>
        <v/>
      </c>
      <c r="AH25" s="52">
        <f t="shared" si="25"/>
        <v>0</v>
      </c>
      <c r="AI25" s="138" t="str">
        <f t="shared" si="26"/>
        <v/>
      </c>
      <c r="AJ25" s="138" t="str">
        <f t="shared" si="26"/>
        <v/>
      </c>
      <c r="AK25" s="138" t="str">
        <f t="shared" si="26"/>
        <v/>
      </c>
      <c r="AL25" s="138" t="str">
        <f t="shared" si="26"/>
        <v/>
      </c>
      <c r="AM25" s="138" t="str">
        <f t="shared" si="26"/>
        <v/>
      </c>
      <c r="AN25" s="138" t="str">
        <f t="shared" si="26"/>
        <v/>
      </c>
      <c r="AO25" s="138" t="str">
        <f t="shared" si="26"/>
        <v/>
      </c>
      <c r="AP25" s="138" t="str">
        <f t="shared" si="26"/>
        <v/>
      </c>
      <c r="AQ25" s="138" t="str">
        <f t="shared" si="26"/>
        <v/>
      </c>
      <c r="AR25" s="138" t="str">
        <f t="shared" si="26"/>
        <v/>
      </c>
      <c r="AS25" s="138" t="str">
        <f t="shared" si="26"/>
        <v/>
      </c>
      <c r="AT25" s="138" t="str">
        <f t="shared" si="26"/>
        <v/>
      </c>
      <c r="AU25" s="138" t="str">
        <f t="shared" si="26"/>
        <v/>
      </c>
      <c r="AV25" s="138" t="str">
        <f t="shared" si="26"/>
        <v/>
      </c>
      <c r="AW25" s="138" t="str">
        <f t="shared" si="26"/>
        <v/>
      </c>
      <c r="AX25" s="138" t="str">
        <f t="shared" si="26"/>
        <v/>
      </c>
      <c r="AY25" s="138" t="str">
        <f t="shared" si="38"/>
        <v/>
      </c>
      <c r="AZ25" s="138" t="str">
        <f t="shared" si="38"/>
        <v/>
      </c>
      <c r="BA25" s="138" t="str">
        <f t="shared" si="38"/>
        <v/>
      </c>
      <c r="BB25" s="138" t="str">
        <f t="shared" si="38"/>
        <v/>
      </c>
      <c r="BC25" s="138" t="str">
        <f t="shared" si="38"/>
        <v/>
      </c>
      <c r="BD25" s="138" t="str">
        <f t="shared" si="38"/>
        <v/>
      </c>
      <c r="BE25" s="138" t="str">
        <f t="shared" si="38"/>
        <v/>
      </c>
      <c r="BF25" s="138" t="str">
        <f t="shared" si="38"/>
        <v/>
      </c>
      <c r="BG25" s="138" t="str">
        <f t="shared" si="38"/>
        <v/>
      </c>
      <c r="BH25" s="138" t="str">
        <f t="shared" si="38"/>
        <v/>
      </c>
      <c r="BI25" s="138" t="str">
        <f t="shared" si="38"/>
        <v/>
      </c>
      <c r="BJ25" s="138" t="str">
        <f t="shared" si="38"/>
        <v/>
      </c>
      <c r="BK25" s="138" t="str">
        <f t="shared" si="38"/>
        <v/>
      </c>
      <c r="BL25" s="139" t="str">
        <f t="shared" si="38"/>
        <v/>
      </c>
      <c r="BN25" s="142" t="str">
        <f t="shared" si="40"/>
        <v/>
      </c>
      <c r="BO25" s="138" t="str">
        <f t="shared" si="40"/>
        <v/>
      </c>
      <c r="BP25" s="138" t="str">
        <f t="shared" si="40"/>
        <v/>
      </c>
      <c r="BQ25" s="138" t="str">
        <f t="shared" si="40"/>
        <v/>
      </c>
      <c r="BR25" s="138" t="str">
        <f t="shared" si="40"/>
        <v/>
      </c>
      <c r="BS25" s="138" t="str">
        <f t="shared" si="40"/>
        <v/>
      </c>
      <c r="BT25" s="138" t="str">
        <f t="shared" si="40"/>
        <v/>
      </c>
      <c r="BU25" s="138" t="str">
        <f t="shared" si="40"/>
        <v/>
      </c>
      <c r="BV25" s="138" t="str">
        <f t="shared" si="40"/>
        <v/>
      </c>
      <c r="BW25" s="138" t="str">
        <f t="shared" si="40"/>
        <v/>
      </c>
      <c r="BX25" s="138" t="str">
        <f t="shared" si="40"/>
        <v/>
      </c>
      <c r="BY25" s="138" t="str">
        <f t="shared" si="40"/>
        <v/>
      </c>
      <c r="BZ25" s="138" t="str">
        <f t="shared" si="40"/>
        <v/>
      </c>
      <c r="CA25" s="138" t="str">
        <f t="shared" si="40"/>
        <v/>
      </c>
      <c r="CB25" s="138" t="str">
        <f t="shared" si="40"/>
        <v/>
      </c>
      <c r="CC25" s="138" t="str">
        <f t="shared" si="40"/>
        <v/>
      </c>
      <c r="CD25" s="138" t="str">
        <f t="shared" si="39"/>
        <v/>
      </c>
      <c r="CE25" s="138" t="str">
        <f t="shared" si="39"/>
        <v/>
      </c>
      <c r="CF25" s="138" t="str">
        <f t="shared" si="39"/>
        <v/>
      </c>
      <c r="CG25" s="138" t="str">
        <f t="shared" si="39"/>
        <v/>
      </c>
      <c r="CH25" s="138" t="str">
        <f t="shared" si="39"/>
        <v/>
      </c>
      <c r="CI25" s="138" t="str">
        <f t="shared" si="39"/>
        <v/>
      </c>
      <c r="CJ25" s="138" t="str">
        <f t="shared" si="39"/>
        <v/>
      </c>
      <c r="CK25" s="138" t="str">
        <f t="shared" si="39"/>
        <v/>
      </c>
      <c r="CL25" s="138" t="str">
        <f t="shared" si="39"/>
        <v/>
      </c>
      <c r="CM25" s="138" t="str">
        <f t="shared" si="39"/>
        <v/>
      </c>
      <c r="CN25" s="138" t="str">
        <f t="shared" si="39"/>
        <v/>
      </c>
      <c r="CO25" s="138" t="str">
        <f t="shared" si="39"/>
        <v/>
      </c>
      <c r="CP25" s="138" t="str">
        <f t="shared" si="39"/>
        <v/>
      </c>
      <c r="CQ25" s="139" t="str">
        <f t="shared" si="39"/>
        <v/>
      </c>
    </row>
    <row r="26" spans="1:95" x14ac:dyDescent="0.25">
      <c r="A26">
        <v>20</v>
      </c>
      <c r="B26" s="118" t="s">
        <v>18</v>
      </c>
      <c r="C26" s="93">
        <f t="shared" si="16"/>
        <v>1.7499999999999981E-2</v>
      </c>
      <c r="D26" s="106"/>
      <c r="E26" s="94" t="str">
        <f t="shared" ref="E26:E27" si="42">IF(D26="", "", D26-D25)</f>
        <v/>
      </c>
      <c r="F26" s="94" t="str">
        <f t="shared" ref="F26:F27" si="43">IF(D26="", "", E26-E25)</f>
        <v/>
      </c>
      <c r="G26" s="94" t="str">
        <f t="shared" ref="G26:G27" si="44">IF(D26="", "", (D26-$D$7)/A25)</f>
        <v/>
      </c>
      <c r="H26" s="109" t="str">
        <f t="shared" ref="H26:H27" si="45">IF(D26="", "", D26/$B$8)</f>
        <v/>
      </c>
      <c r="I26" s="90" t="str">
        <f t="shared" ref="I26:I27" si="46">IF(D26="", "", E26/$B$8)</f>
        <v/>
      </c>
      <c r="J26" s="97" t="str">
        <f t="shared" ref="J26:J27" si="47">IF(D26="", "", I26-I25)</f>
        <v/>
      </c>
      <c r="K26" s="94" t="str">
        <f t="shared" ref="K26:K27" si="48">IF(D26="","",$B$8+$B$20+D26)</f>
        <v/>
      </c>
      <c r="L26" s="94" t="str">
        <f t="shared" ref="L26:L27" si="49">IF(D26="", "", K26-$B$17)</f>
        <v/>
      </c>
      <c r="M26" s="94" t="str">
        <f t="shared" ref="M26:M27" si="50">IF(D26="", "", -PMT(C26/12, $B$23*12, K26, 0))</f>
        <v/>
      </c>
      <c r="N26" s="94" t="str">
        <f t="shared" ref="N26:N27" si="51">IF(D26="", "", $B$10-M26)</f>
        <v/>
      </c>
      <c r="O26" s="94" t="str">
        <f t="shared" ref="O26:O27" si="52">IF(D26="", "", N26*12)</f>
        <v/>
      </c>
      <c r="P26" s="82" t="str">
        <f t="shared" ref="P26:P27" si="53">IF(D26="", "", D26/O26)</f>
        <v/>
      </c>
      <c r="Q26" s="53" t="str">
        <f t="shared" ref="Q26:Q27" si="54">IF(D26="", "", $B$27-M26)</f>
        <v/>
      </c>
      <c r="R26" s="53" t="str">
        <f t="shared" ref="R26:R27" si="55">IF(D26="", "", Q26*12)</f>
        <v/>
      </c>
      <c r="S26" s="92" t="str">
        <f t="shared" ref="S26:S27" si="56">IFERROR(D26/R26, "")</f>
        <v/>
      </c>
      <c r="T26" s="44" t="str">
        <f t="shared" ref="T26:T27" si="57">IFERROR(IF(R26&lt;=0, "", R26/D26), "")</f>
        <v/>
      </c>
      <c r="U26" s="97" t="str">
        <f t="shared" si="13"/>
        <v/>
      </c>
      <c r="V26" s="97" t="str">
        <f t="shared" si="20"/>
        <v/>
      </c>
      <c r="W26" s="97" t="str">
        <f t="shared" si="21"/>
        <v/>
      </c>
      <c r="X26" s="97" t="str">
        <f t="shared" si="22"/>
        <v/>
      </c>
      <c r="Y26" s="97" t="str">
        <f t="shared" si="23"/>
        <v/>
      </c>
      <c r="Z26" s="97" t="str">
        <f t="shared" si="24"/>
        <v/>
      </c>
      <c r="AA26" s="112" t="str">
        <f t="shared" si="31"/>
        <v/>
      </c>
      <c r="AB26" s="97" t="str">
        <f t="shared" si="32"/>
        <v/>
      </c>
      <c r="AC26" s="97" t="str">
        <f t="shared" si="33"/>
        <v/>
      </c>
      <c r="AD26" s="97" t="str">
        <f t="shared" si="34"/>
        <v/>
      </c>
      <c r="AE26" s="97" t="str">
        <f t="shared" si="35"/>
        <v/>
      </c>
      <c r="AF26" s="111" t="str">
        <f t="shared" si="36"/>
        <v/>
      </c>
      <c r="AH26" s="52">
        <f t="shared" si="25"/>
        <v>0</v>
      </c>
      <c r="AI26" s="138" t="str">
        <f t="shared" si="26"/>
        <v/>
      </c>
      <c r="AJ26" s="138" t="str">
        <f t="shared" si="26"/>
        <v/>
      </c>
      <c r="AK26" s="138" t="str">
        <f t="shared" si="26"/>
        <v/>
      </c>
      <c r="AL26" s="138" t="str">
        <f t="shared" si="26"/>
        <v/>
      </c>
      <c r="AM26" s="138" t="str">
        <f t="shared" si="26"/>
        <v/>
      </c>
      <c r="AN26" s="138" t="str">
        <f t="shared" si="26"/>
        <v/>
      </c>
      <c r="AO26" s="138" t="str">
        <f t="shared" si="26"/>
        <v/>
      </c>
      <c r="AP26" s="138" t="str">
        <f t="shared" si="26"/>
        <v/>
      </c>
      <c r="AQ26" s="138" t="str">
        <f t="shared" si="26"/>
        <v/>
      </c>
      <c r="AR26" s="138" t="str">
        <f t="shared" si="26"/>
        <v/>
      </c>
      <c r="AS26" s="138" t="str">
        <f t="shared" si="26"/>
        <v/>
      </c>
      <c r="AT26" s="138" t="str">
        <f t="shared" si="26"/>
        <v/>
      </c>
      <c r="AU26" s="138" t="str">
        <f t="shared" si="26"/>
        <v/>
      </c>
      <c r="AV26" s="138" t="str">
        <f t="shared" si="26"/>
        <v/>
      </c>
      <c r="AW26" s="138" t="str">
        <f t="shared" si="26"/>
        <v/>
      </c>
      <c r="AX26" s="138" t="str">
        <f t="shared" si="26"/>
        <v/>
      </c>
      <c r="AY26" s="138" t="str">
        <f t="shared" si="38"/>
        <v/>
      </c>
      <c r="AZ26" s="138" t="str">
        <f t="shared" si="38"/>
        <v/>
      </c>
      <c r="BA26" s="138" t="str">
        <f t="shared" si="38"/>
        <v/>
      </c>
      <c r="BB26" s="138" t="str">
        <f t="shared" si="38"/>
        <v/>
      </c>
      <c r="BC26" s="138" t="str">
        <f t="shared" si="38"/>
        <v/>
      </c>
      <c r="BD26" s="138" t="str">
        <f t="shared" si="38"/>
        <v/>
      </c>
      <c r="BE26" s="138" t="str">
        <f t="shared" si="38"/>
        <v/>
      </c>
      <c r="BF26" s="138" t="str">
        <f t="shared" si="38"/>
        <v/>
      </c>
      <c r="BG26" s="138" t="str">
        <f t="shared" si="38"/>
        <v/>
      </c>
      <c r="BH26" s="138" t="str">
        <f t="shared" si="38"/>
        <v/>
      </c>
      <c r="BI26" s="138" t="str">
        <f t="shared" si="38"/>
        <v/>
      </c>
      <c r="BJ26" s="138" t="str">
        <f t="shared" si="38"/>
        <v/>
      </c>
      <c r="BK26" s="138" t="str">
        <f t="shared" si="38"/>
        <v/>
      </c>
      <c r="BL26" s="139" t="str">
        <f t="shared" si="38"/>
        <v/>
      </c>
      <c r="BN26" s="142" t="str">
        <f t="shared" si="40"/>
        <v/>
      </c>
      <c r="BO26" s="138" t="str">
        <f t="shared" si="40"/>
        <v/>
      </c>
      <c r="BP26" s="138" t="str">
        <f t="shared" si="40"/>
        <v/>
      </c>
      <c r="BQ26" s="138" t="str">
        <f t="shared" si="40"/>
        <v/>
      </c>
      <c r="BR26" s="138" t="str">
        <f t="shared" si="40"/>
        <v/>
      </c>
      <c r="BS26" s="138" t="str">
        <f t="shared" si="40"/>
        <v/>
      </c>
      <c r="BT26" s="138" t="str">
        <f t="shared" si="40"/>
        <v/>
      </c>
      <c r="BU26" s="138" t="str">
        <f t="shared" si="40"/>
        <v/>
      </c>
      <c r="BV26" s="138" t="str">
        <f t="shared" si="40"/>
        <v/>
      </c>
      <c r="BW26" s="138" t="str">
        <f t="shared" si="40"/>
        <v/>
      </c>
      <c r="BX26" s="138" t="str">
        <f t="shared" si="40"/>
        <v/>
      </c>
      <c r="BY26" s="138" t="str">
        <f t="shared" si="40"/>
        <v/>
      </c>
      <c r="BZ26" s="138" t="str">
        <f t="shared" si="40"/>
        <v/>
      </c>
      <c r="CA26" s="138" t="str">
        <f t="shared" si="40"/>
        <v/>
      </c>
      <c r="CB26" s="138" t="str">
        <f t="shared" si="40"/>
        <v/>
      </c>
      <c r="CC26" s="138" t="str">
        <f t="shared" si="40"/>
        <v/>
      </c>
      <c r="CD26" s="138" t="str">
        <f t="shared" si="39"/>
        <v/>
      </c>
      <c r="CE26" s="138" t="str">
        <f t="shared" si="39"/>
        <v/>
      </c>
      <c r="CF26" s="138" t="str">
        <f t="shared" si="39"/>
        <v/>
      </c>
      <c r="CG26" s="138" t="str">
        <f t="shared" si="39"/>
        <v/>
      </c>
      <c r="CH26" s="138" t="str">
        <f t="shared" si="39"/>
        <v/>
      </c>
      <c r="CI26" s="138" t="str">
        <f t="shared" si="39"/>
        <v/>
      </c>
      <c r="CJ26" s="138" t="str">
        <f t="shared" si="39"/>
        <v/>
      </c>
      <c r="CK26" s="138" t="str">
        <f t="shared" si="39"/>
        <v/>
      </c>
      <c r="CL26" s="138" t="str">
        <f t="shared" si="39"/>
        <v/>
      </c>
      <c r="CM26" s="138" t="str">
        <f t="shared" si="39"/>
        <v/>
      </c>
      <c r="CN26" s="138" t="str">
        <f t="shared" si="39"/>
        <v/>
      </c>
      <c r="CO26" s="138" t="str">
        <f t="shared" si="39"/>
        <v/>
      </c>
      <c r="CP26" s="138" t="str">
        <f t="shared" si="39"/>
        <v/>
      </c>
      <c r="CQ26" s="139" t="str">
        <f t="shared" si="39"/>
        <v/>
      </c>
    </row>
    <row r="27" spans="1:95" ht="15.75" thickBot="1" x14ac:dyDescent="0.3">
      <c r="A27">
        <v>21</v>
      </c>
      <c r="B27" s="123">
        <f>-PMT(B25/12, $B$23*12, (B8+B20), 0)</f>
        <v>787.55581530925417</v>
      </c>
      <c r="C27" s="14">
        <f t="shared" si="16"/>
        <v>1.624999999999998E-2</v>
      </c>
      <c r="D27" s="107"/>
      <c r="E27" s="15" t="str">
        <f t="shared" si="42"/>
        <v/>
      </c>
      <c r="F27" s="15" t="str">
        <f t="shared" si="43"/>
        <v/>
      </c>
      <c r="G27" s="15" t="str">
        <f t="shared" si="44"/>
        <v/>
      </c>
      <c r="H27" s="110" t="str">
        <f t="shared" si="45"/>
        <v/>
      </c>
      <c r="I27" s="102" t="str">
        <f t="shared" si="46"/>
        <v/>
      </c>
      <c r="J27" s="20" t="str">
        <f t="shared" si="47"/>
        <v/>
      </c>
      <c r="K27" s="15" t="str">
        <f t="shared" si="48"/>
        <v/>
      </c>
      <c r="L27" s="15" t="str">
        <f t="shared" si="49"/>
        <v/>
      </c>
      <c r="M27" s="15" t="str">
        <f t="shared" si="50"/>
        <v/>
      </c>
      <c r="N27" s="15" t="str">
        <f t="shared" si="51"/>
        <v/>
      </c>
      <c r="O27" s="15" t="str">
        <f t="shared" si="52"/>
        <v/>
      </c>
      <c r="P27" s="85" t="str">
        <f t="shared" si="53"/>
        <v/>
      </c>
      <c r="Q27" s="56" t="str">
        <f t="shared" si="54"/>
        <v/>
      </c>
      <c r="R27" s="56" t="str">
        <f t="shared" si="55"/>
        <v/>
      </c>
      <c r="S27" s="98" t="str">
        <f t="shared" si="56"/>
        <v/>
      </c>
      <c r="T27" s="46" t="str">
        <f t="shared" si="57"/>
        <v/>
      </c>
      <c r="U27" s="20" t="str">
        <f t="shared" si="13"/>
        <v/>
      </c>
      <c r="V27" s="20" t="str">
        <f t="shared" si="20"/>
        <v/>
      </c>
      <c r="W27" s="20" t="str">
        <f t="shared" si="21"/>
        <v/>
      </c>
      <c r="X27" s="20" t="str">
        <f t="shared" si="22"/>
        <v/>
      </c>
      <c r="Y27" s="20" t="str">
        <f t="shared" si="23"/>
        <v/>
      </c>
      <c r="Z27" s="20" t="str">
        <f t="shared" si="24"/>
        <v/>
      </c>
      <c r="AA27" s="135" t="str">
        <f t="shared" si="31"/>
        <v/>
      </c>
      <c r="AB27" s="20" t="str">
        <f t="shared" si="32"/>
        <v/>
      </c>
      <c r="AC27" s="20" t="str">
        <f t="shared" si="33"/>
        <v/>
      </c>
      <c r="AD27" s="20" t="str">
        <f t="shared" si="34"/>
        <v/>
      </c>
      <c r="AE27" s="20" t="str">
        <f t="shared" si="35"/>
        <v/>
      </c>
      <c r="AF27" s="133" t="str">
        <f t="shared" si="36"/>
        <v/>
      </c>
      <c r="AH27" s="55">
        <f t="shared" si="25"/>
        <v>0</v>
      </c>
      <c r="AI27" s="140" t="str">
        <f t="shared" si="26"/>
        <v/>
      </c>
      <c r="AJ27" s="140" t="str">
        <f t="shared" si="26"/>
        <v/>
      </c>
      <c r="AK27" s="140" t="str">
        <f t="shared" si="26"/>
        <v/>
      </c>
      <c r="AL27" s="140" t="str">
        <f t="shared" si="26"/>
        <v/>
      </c>
      <c r="AM27" s="140" t="str">
        <f t="shared" si="26"/>
        <v/>
      </c>
      <c r="AN27" s="140" t="str">
        <f t="shared" si="26"/>
        <v/>
      </c>
      <c r="AO27" s="140" t="str">
        <f t="shared" si="26"/>
        <v/>
      </c>
      <c r="AP27" s="140" t="str">
        <f t="shared" si="26"/>
        <v/>
      </c>
      <c r="AQ27" s="140" t="str">
        <f t="shared" si="26"/>
        <v/>
      </c>
      <c r="AR27" s="140" t="str">
        <f t="shared" si="26"/>
        <v/>
      </c>
      <c r="AS27" s="140" t="str">
        <f t="shared" si="26"/>
        <v/>
      </c>
      <c r="AT27" s="140" t="str">
        <f t="shared" si="26"/>
        <v/>
      </c>
      <c r="AU27" s="140" t="str">
        <f t="shared" si="26"/>
        <v/>
      </c>
      <c r="AV27" s="140" t="str">
        <f t="shared" si="26"/>
        <v/>
      </c>
      <c r="AW27" s="140" t="str">
        <f t="shared" si="26"/>
        <v/>
      </c>
      <c r="AX27" s="140" t="str">
        <f t="shared" si="26"/>
        <v/>
      </c>
      <c r="AY27" s="140" t="str">
        <f t="shared" si="38"/>
        <v/>
      </c>
      <c r="AZ27" s="140" t="str">
        <f t="shared" si="38"/>
        <v/>
      </c>
      <c r="BA27" s="140" t="str">
        <f t="shared" si="38"/>
        <v/>
      </c>
      <c r="BB27" s="140" t="str">
        <f t="shared" si="38"/>
        <v/>
      </c>
      <c r="BC27" s="140" t="str">
        <f t="shared" si="38"/>
        <v/>
      </c>
      <c r="BD27" s="140" t="str">
        <f t="shared" si="38"/>
        <v/>
      </c>
      <c r="BE27" s="140" t="str">
        <f t="shared" si="38"/>
        <v/>
      </c>
      <c r="BF27" s="140" t="str">
        <f t="shared" si="38"/>
        <v/>
      </c>
      <c r="BG27" s="140" t="str">
        <f t="shared" si="38"/>
        <v/>
      </c>
      <c r="BH27" s="140" t="str">
        <f t="shared" si="38"/>
        <v/>
      </c>
      <c r="BI27" s="140" t="str">
        <f t="shared" si="38"/>
        <v/>
      </c>
      <c r="BJ27" s="140" t="str">
        <f t="shared" si="38"/>
        <v/>
      </c>
      <c r="BK27" s="140" t="str">
        <f t="shared" si="38"/>
        <v/>
      </c>
      <c r="BL27" s="141" t="str">
        <f t="shared" si="38"/>
        <v/>
      </c>
      <c r="BN27" s="143" t="str">
        <f t="shared" si="40"/>
        <v/>
      </c>
      <c r="BO27" s="140" t="str">
        <f t="shared" si="40"/>
        <v/>
      </c>
      <c r="BP27" s="140" t="str">
        <f t="shared" si="40"/>
        <v/>
      </c>
      <c r="BQ27" s="140" t="str">
        <f t="shared" si="40"/>
        <v/>
      </c>
      <c r="BR27" s="140" t="str">
        <f t="shared" si="40"/>
        <v/>
      </c>
      <c r="BS27" s="140" t="str">
        <f t="shared" si="40"/>
        <v/>
      </c>
      <c r="BT27" s="140" t="str">
        <f t="shared" si="40"/>
        <v/>
      </c>
      <c r="BU27" s="140" t="str">
        <f t="shared" si="40"/>
        <v/>
      </c>
      <c r="BV27" s="140" t="str">
        <f t="shared" si="40"/>
        <v/>
      </c>
      <c r="BW27" s="140" t="str">
        <f t="shared" si="40"/>
        <v/>
      </c>
      <c r="BX27" s="140" t="str">
        <f t="shared" si="40"/>
        <v/>
      </c>
      <c r="BY27" s="140" t="str">
        <f t="shared" si="40"/>
        <v/>
      </c>
      <c r="BZ27" s="140" t="str">
        <f t="shared" si="40"/>
        <v/>
      </c>
      <c r="CA27" s="140" t="str">
        <f t="shared" si="40"/>
        <v/>
      </c>
      <c r="CB27" s="140" t="str">
        <f t="shared" si="40"/>
        <v/>
      </c>
      <c r="CC27" s="140" t="str">
        <f t="shared" si="40"/>
        <v/>
      </c>
      <c r="CD27" s="140" t="str">
        <f t="shared" si="39"/>
        <v/>
      </c>
      <c r="CE27" s="140" t="str">
        <f t="shared" si="39"/>
        <v/>
      </c>
      <c r="CF27" s="140" t="str">
        <f t="shared" si="39"/>
        <v/>
      </c>
      <c r="CG27" s="140" t="str">
        <f t="shared" si="39"/>
        <v/>
      </c>
      <c r="CH27" s="140" t="str">
        <f t="shared" si="39"/>
        <v/>
      </c>
      <c r="CI27" s="140" t="str">
        <f t="shared" si="39"/>
        <v/>
      </c>
      <c r="CJ27" s="140" t="str">
        <f t="shared" si="39"/>
        <v/>
      </c>
      <c r="CK27" s="140" t="str">
        <f t="shared" si="39"/>
        <v/>
      </c>
      <c r="CL27" s="140" t="str">
        <f t="shared" si="39"/>
        <v/>
      </c>
      <c r="CM27" s="140" t="str">
        <f t="shared" si="39"/>
        <v/>
      </c>
      <c r="CN27" s="140" t="str">
        <f t="shared" si="39"/>
        <v/>
      </c>
      <c r="CO27" s="140" t="str">
        <f t="shared" si="39"/>
        <v/>
      </c>
      <c r="CP27" s="140" t="str">
        <f t="shared" si="39"/>
        <v/>
      </c>
      <c r="CQ27" s="141" t="str">
        <f t="shared" si="39"/>
        <v/>
      </c>
    </row>
    <row r="28" spans="1:95" ht="15.75" thickBot="1" x14ac:dyDescent="0.3">
      <c r="AB28" s="101"/>
      <c r="AC28" s="97"/>
    </row>
    <row r="29" spans="1:95" ht="21.75" customHeight="1" thickBot="1" x14ac:dyDescent="0.3">
      <c r="B29" s="324" t="s">
        <v>90</v>
      </c>
      <c r="C29" s="325"/>
      <c r="D29" s="325"/>
      <c r="E29" s="325"/>
      <c r="F29" s="325"/>
      <c r="G29" s="325"/>
      <c r="H29" s="325"/>
      <c r="I29" s="325"/>
      <c r="J29" s="325"/>
      <c r="K29" s="325"/>
      <c r="L29" s="325"/>
      <c r="M29" s="325"/>
      <c r="N29" s="326"/>
      <c r="AI29" s="293" t="s">
        <v>83</v>
      </c>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5"/>
      <c r="BN29" s="293" t="s">
        <v>84</v>
      </c>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5"/>
    </row>
    <row r="30" spans="1:95" ht="15.75" thickBot="1" x14ac:dyDescent="0.3">
      <c r="B30" s="327"/>
      <c r="C30" s="328"/>
      <c r="D30" s="328"/>
      <c r="E30" s="328"/>
      <c r="F30" s="328"/>
      <c r="G30" s="328"/>
      <c r="H30" s="328"/>
      <c r="I30" s="328"/>
      <c r="J30" s="328"/>
      <c r="K30" s="328"/>
      <c r="L30" s="328"/>
      <c r="M30" s="328"/>
      <c r="N30" s="329"/>
      <c r="AH30" s="51"/>
      <c r="AI30" s="64">
        <v>1</v>
      </c>
      <c r="AJ30" s="65">
        <v>2</v>
      </c>
      <c r="AK30" s="65">
        <v>3</v>
      </c>
      <c r="AL30" s="65">
        <v>4</v>
      </c>
      <c r="AM30" s="65">
        <v>5</v>
      </c>
      <c r="AN30" s="65">
        <v>6</v>
      </c>
      <c r="AO30" s="65">
        <v>7</v>
      </c>
      <c r="AP30" s="65">
        <v>8</v>
      </c>
      <c r="AQ30" s="65">
        <v>9</v>
      </c>
      <c r="AR30" s="65">
        <v>10</v>
      </c>
      <c r="AS30" s="65">
        <v>11</v>
      </c>
      <c r="AT30" s="65">
        <v>12</v>
      </c>
      <c r="AU30" s="65">
        <v>13</v>
      </c>
      <c r="AV30" s="65">
        <v>14</v>
      </c>
      <c r="AW30" s="65">
        <v>15</v>
      </c>
      <c r="AX30" s="65">
        <v>16</v>
      </c>
      <c r="AY30" s="65">
        <v>17</v>
      </c>
      <c r="AZ30" s="65">
        <v>18</v>
      </c>
      <c r="BA30" s="65">
        <v>19</v>
      </c>
      <c r="BB30" s="65">
        <v>20</v>
      </c>
      <c r="BC30" s="65">
        <v>21</v>
      </c>
      <c r="BD30" s="65">
        <v>22</v>
      </c>
      <c r="BE30" s="65">
        <v>23</v>
      </c>
      <c r="BF30" s="65">
        <v>24</v>
      </c>
      <c r="BG30" s="65">
        <v>25</v>
      </c>
      <c r="BH30" s="65">
        <v>26</v>
      </c>
      <c r="BI30" s="65">
        <v>27</v>
      </c>
      <c r="BJ30" s="65">
        <v>28</v>
      </c>
      <c r="BK30" s="65">
        <v>29</v>
      </c>
      <c r="BL30" s="66">
        <v>30</v>
      </c>
      <c r="BN30" s="64">
        <v>1</v>
      </c>
      <c r="BO30" s="65">
        <v>2</v>
      </c>
      <c r="BP30" s="65">
        <v>3</v>
      </c>
      <c r="BQ30" s="65">
        <v>4</v>
      </c>
      <c r="BR30" s="65">
        <v>5</v>
      </c>
      <c r="BS30" s="65">
        <v>6</v>
      </c>
      <c r="BT30" s="65">
        <v>7</v>
      </c>
      <c r="BU30" s="65">
        <v>8</v>
      </c>
      <c r="BV30" s="65">
        <v>9</v>
      </c>
      <c r="BW30" s="65">
        <v>10</v>
      </c>
      <c r="BX30" s="65">
        <v>11</v>
      </c>
      <c r="BY30" s="65">
        <v>12</v>
      </c>
      <c r="BZ30" s="65">
        <v>13</v>
      </c>
      <c r="CA30" s="65">
        <v>14</v>
      </c>
      <c r="CB30" s="65">
        <v>15</v>
      </c>
      <c r="CC30" s="65">
        <v>16</v>
      </c>
      <c r="CD30" s="65">
        <v>17</v>
      </c>
      <c r="CE30" s="65">
        <v>18</v>
      </c>
      <c r="CF30" s="65">
        <v>19</v>
      </c>
      <c r="CG30" s="65">
        <v>20</v>
      </c>
      <c r="CH30" s="65">
        <v>21</v>
      </c>
      <c r="CI30" s="65">
        <v>22</v>
      </c>
      <c r="CJ30" s="65">
        <v>23</v>
      </c>
      <c r="CK30" s="65">
        <v>24</v>
      </c>
      <c r="CL30" s="65">
        <v>25</v>
      </c>
      <c r="CM30" s="65">
        <v>26</v>
      </c>
      <c r="CN30" s="65">
        <v>27</v>
      </c>
      <c r="CO30" s="65">
        <v>28</v>
      </c>
      <c r="CP30" s="65">
        <v>29</v>
      </c>
      <c r="CQ30" s="66">
        <v>30</v>
      </c>
    </row>
    <row r="31" spans="1:95" x14ac:dyDescent="0.25">
      <c r="B31" s="49"/>
      <c r="AH31" s="53"/>
      <c r="AI31" s="142">
        <f>IF($D7="", "", AI7+BN31-AH7)</f>
        <v>-1965.5373490064812</v>
      </c>
      <c r="AJ31" s="138">
        <f t="shared" ref="AJ31:BL31" si="58">IF($D7="", "", AJ7+BO31-AI7)</f>
        <v>-1929.6259264715773</v>
      </c>
      <c r="AK31" s="138">
        <f t="shared" si="58"/>
        <v>-1892.2048276500136</v>
      </c>
      <c r="AL31" s="138">
        <f t="shared" si="58"/>
        <v>-1853.2105874287954</v>
      </c>
      <c r="AM31" s="138">
        <f t="shared" si="58"/>
        <v>-1812.5770726920746</v>
      </c>
      <c r="AN31" s="138">
        <f t="shared" si="58"/>
        <v>-1770.2353701613029</v>
      </c>
      <c r="AO31" s="138">
        <f t="shared" si="58"/>
        <v>-1726.1136695203313</v>
      </c>
      <c r="AP31" s="138">
        <f t="shared" si="58"/>
        <v>-1680.1371416271431</v>
      </c>
      <c r="AQ31" s="138">
        <f t="shared" si="58"/>
        <v>-1632.2278116057423</v>
      </c>
      <c r="AR31" s="138">
        <f t="shared" si="58"/>
        <v>-1582.3044266030629</v>
      </c>
      <c r="AS31" s="138">
        <f t="shared" si="58"/>
        <v>-1530.2823179863626</v>
      </c>
      <c r="AT31" s="138">
        <f t="shared" si="58"/>
        <v>-1476.0732577477029</v>
      </c>
      <c r="AU31" s="138">
        <f t="shared" si="58"/>
        <v>-1419.5853088717704</v>
      </c>
      <c r="AV31" s="138">
        <f t="shared" si="58"/>
        <v>-1360.7226694133133</v>
      </c>
      <c r="AW31" s="138">
        <f t="shared" si="58"/>
        <v>-1299.3855100197834</v>
      </c>
      <c r="AX31" s="138">
        <f t="shared" si="58"/>
        <v>-1235.4698046236299</v>
      </c>
      <c r="AY31" s="138">
        <f t="shared" si="58"/>
        <v>-1168.8671540170471</v>
      </c>
      <c r="AZ31" s="138">
        <f t="shared" si="58"/>
        <v>-1099.4646020100045</v>
      </c>
      <c r="BA31" s="138">
        <f t="shared" si="58"/>
        <v>-1027.1444438598119</v>
      </c>
      <c r="BB31" s="138">
        <f t="shared" si="58"/>
        <v>-951.78402664724854</v>
      </c>
      <c r="BC31" s="138">
        <f t="shared" si="58"/>
        <v>-873.25554126063071</v>
      </c>
      <c r="BD31" s="138">
        <f t="shared" si="58"/>
        <v>-791.4258056353865</v>
      </c>
      <c r="BE31" s="138">
        <f t="shared" si="58"/>
        <v>-706.15603888088663</v>
      </c>
      <c r="BF31" s="138">
        <f t="shared" si="58"/>
        <v>-617.30162591220869</v>
      </c>
      <c r="BG31" s="138">
        <f t="shared" si="58"/>
        <v>-524.71187218694831</v>
      </c>
      <c r="BH31" s="138">
        <f t="shared" si="58"/>
        <v>-428.22974813163455</v>
      </c>
      <c r="BI31" s="138">
        <f t="shared" si="58"/>
        <v>-327.69162282405887</v>
      </c>
      <c r="BJ31" s="138">
        <f t="shared" si="58"/>
        <v>-222.92698648007354</v>
      </c>
      <c r="BK31" s="138">
        <f t="shared" si="58"/>
        <v>-113.75816127346479</v>
      </c>
      <c r="BL31" s="139">
        <f t="shared" si="58"/>
        <v>-2.9103830456733704E-11</v>
      </c>
      <c r="BN31" s="142">
        <f>IF($D7="", "", BN$2-BN7)</f>
        <v>-1965.5373490064812</v>
      </c>
      <c r="BO31" s="144">
        <f t="shared" ref="BO31:CQ31" si="59">IF($D7="", "", BO$2-BO7)</f>
        <v>-1929.6259264715773</v>
      </c>
      <c r="BP31" s="144">
        <f t="shared" si="59"/>
        <v>-1892.2048276500136</v>
      </c>
      <c r="BQ31" s="144">
        <f t="shared" si="59"/>
        <v>-1853.2105874287954</v>
      </c>
      <c r="BR31" s="144">
        <f t="shared" si="59"/>
        <v>-1812.5770726920746</v>
      </c>
      <c r="BS31" s="144">
        <f t="shared" si="59"/>
        <v>-1770.2353701613029</v>
      </c>
      <c r="BT31" s="144">
        <f t="shared" si="59"/>
        <v>-1726.1136695203313</v>
      </c>
      <c r="BU31" s="144">
        <f t="shared" si="59"/>
        <v>-1680.1371416271431</v>
      </c>
      <c r="BV31" s="144">
        <f t="shared" si="59"/>
        <v>-1632.2278116057423</v>
      </c>
      <c r="BW31" s="144">
        <f t="shared" si="59"/>
        <v>-1582.3044266030629</v>
      </c>
      <c r="BX31" s="144">
        <f t="shared" si="59"/>
        <v>-1530.2823179863626</v>
      </c>
      <c r="BY31" s="144">
        <f t="shared" si="59"/>
        <v>-1476.0732577477029</v>
      </c>
      <c r="BZ31" s="144">
        <f t="shared" si="59"/>
        <v>-1419.5853088717704</v>
      </c>
      <c r="CA31" s="144">
        <f t="shared" si="59"/>
        <v>-1360.7226694133133</v>
      </c>
      <c r="CB31" s="144">
        <f t="shared" si="59"/>
        <v>-1299.3855100197834</v>
      </c>
      <c r="CC31" s="144">
        <f t="shared" si="59"/>
        <v>-1235.4698046236299</v>
      </c>
      <c r="CD31" s="144">
        <f t="shared" si="59"/>
        <v>-1168.8671540170471</v>
      </c>
      <c r="CE31" s="144">
        <f t="shared" si="59"/>
        <v>-1099.4646020100045</v>
      </c>
      <c r="CF31" s="144">
        <f t="shared" si="59"/>
        <v>-1027.1444438598119</v>
      </c>
      <c r="CG31" s="144">
        <f t="shared" si="59"/>
        <v>-951.78402664724854</v>
      </c>
      <c r="CH31" s="144">
        <f t="shared" si="59"/>
        <v>-873.25554126063071</v>
      </c>
      <c r="CI31" s="144">
        <f t="shared" si="59"/>
        <v>-791.4258056353865</v>
      </c>
      <c r="CJ31" s="144">
        <f t="shared" si="59"/>
        <v>-706.15603888088663</v>
      </c>
      <c r="CK31" s="144">
        <f t="shared" si="59"/>
        <v>-617.30162591220869</v>
      </c>
      <c r="CL31" s="144">
        <f t="shared" si="59"/>
        <v>-524.71187218694831</v>
      </c>
      <c r="CM31" s="144">
        <f t="shared" si="59"/>
        <v>-428.22974813163455</v>
      </c>
      <c r="CN31" s="144">
        <f t="shared" si="59"/>
        <v>-327.69162282405887</v>
      </c>
      <c r="CO31" s="144">
        <f t="shared" si="59"/>
        <v>-222.92698648007354</v>
      </c>
      <c r="CP31" s="144">
        <f t="shared" si="59"/>
        <v>-113.75816127346479</v>
      </c>
      <c r="CQ31" s="145">
        <f t="shared" si="59"/>
        <v>-2.9103830456733704E-11</v>
      </c>
    </row>
    <row r="32" spans="1:95" x14ac:dyDescent="0.25">
      <c r="AH32" s="53"/>
      <c r="AI32" s="142">
        <f t="shared" ref="AI32:AI51" si="60">IF($D8="", "", AI8+BN32-AH8)</f>
        <v>-1971.4577099549101</v>
      </c>
      <c r="AJ32" s="138">
        <f t="shared" ref="AJ32:AJ51" si="61">IF($D8="", "", AJ8+BO32-AI8)</f>
        <v>-1871.3987120775314</v>
      </c>
      <c r="AK32" s="138">
        <f t="shared" ref="AK32:AK51" si="62">IF($D8="", "", AK8+BP32-AJ8)</f>
        <v>-1771.0019655541732</v>
      </c>
      <c r="AL32" s="138">
        <f t="shared" ref="AL32:AL51" si="63">IF($D8="", "", AL8+BQ32-AK8)</f>
        <v>-1670.4108853715047</v>
      </c>
      <c r="AM32" s="138">
        <f t="shared" ref="AM32:AM51" si="64">IF($D8="", "", AM8+BR32-AL8)</f>
        <v>-1569.7813369426044</v>
      </c>
      <c r="AN32" s="138">
        <f t="shared" ref="AN32:AN51" si="65">IF($D8="", "", AN8+BS32-AM8)</f>
        <v>-1469.2824211275188</v>
      </c>
      <c r="AO32" s="138">
        <f t="shared" ref="AO32:AO51" si="66">IF($D8="", "", AO8+BT32-AN8)</f>
        <v>-1369.0973029143393</v>
      </c>
      <c r="AP32" s="138">
        <f t="shared" ref="AP32:AP51" si="67">IF($D8="", "", AP8+BU32-AO8)</f>
        <v>-1269.4240860293835</v>
      </c>
      <c r="AQ32" s="138">
        <f t="shared" ref="AQ32:AQ51" si="68">IF($D8="", "", AQ8+BV32-AP8)</f>
        <v>-1170.4767358606809</v>
      </c>
      <c r="AR32" s="138">
        <f t="shared" ref="AR32:AR51" si="69">IF($D8="", "", AR8+BW32-AQ8)</f>
        <v>-1072.4860531950585</v>
      </c>
      <c r="AS32" s="138">
        <f t="shared" ref="AS32:AS51" si="70">IF($D8="", "", AS8+BX32-AR8)</f>
        <v>-975.70070139492282</v>
      </c>
      <c r="AT32" s="138">
        <f t="shared" ref="AT32:AT51" si="71">IF($D8="", "", AT8+BY32-AS8)</f>
        <v>-880.38828977069761</v>
      </c>
      <c r="AU32" s="138">
        <f t="shared" ref="AU32:AU51" si="72">IF($D8="", "", AU8+BZ32-AT8)</f>
        <v>-786.83651604169108</v>
      </c>
      <c r="AV32" s="138">
        <f t="shared" ref="AV32:AV51" si="73">IF($D8="", "", AV8+CA32-AU8)</f>
        <v>-695.35437092086477</v>
      </c>
      <c r="AW32" s="138">
        <f t="shared" ref="AW32:AW51" si="74">IF($D8="", "", AW8+CB32-AV8)</f>
        <v>-606.27340800974753</v>
      </c>
      <c r="AX32" s="138">
        <f t="shared" ref="AX32:AX51" si="75">IF($D8="", "", AX8+CC32-AW8)</f>
        <v>-519.9490823468991</v>
      </c>
      <c r="AY32" s="138">
        <f t="shared" ref="AY32:AY51" si="76">IF($D8="", "", AY8+CD32-AX8)</f>
        <v>-436.76216111724034</v>
      </c>
      <c r="AZ32" s="138">
        <f t="shared" ref="AZ32:AZ51" si="77">IF($D8="", "", AZ8+CE32-AY8)</f>
        <v>-357.1202102046559</v>
      </c>
      <c r="BA32" s="138">
        <f t="shared" ref="BA32:BA51" si="78">IF($D8="", "", BA8+CF32-AZ8)</f>
        <v>-281.45916044855085</v>
      </c>
      <c r="BB32" s="138">
        <f t="shared" ref="BB32:BB51" si="79">IF($D8="", "", BB8+CG32-BA8)</f>
        <v>-210.24495765709844</v>
      </c>
      <c r="BC32" s="138">
        <f t="shared" ref="BC32:BC51" si="80">IF($D8="", "", BC8+CH32-BB8)</f>
        <v>-143.97530062796841</v>
      </c>
      <c r="BD32" s="138">
        <f t="shared" ref="BD32:BD51" si="81">IF($D8="", "", BD8+CI32-BC8)</f>
        <v>-83.181471635460639</v>
      </c>
      <c r="BE32" s="138">
        <f t="shared" ref="BE32:BE51" si="82">IF($D8="", "", BE8+CJ32-BD8)</f>
        <v>-28.430264061830258</v>
      </c>
      <c r="BF32" s="138">
        <f t="shared" ref="BF32:BF51" si="83">IF($D8="", "", BF8+CK32-BE8)</f>
        <v>19.673987920231866</v>
      </c>
      <c r="BG32" s="138">
        <f t="shared" ref="BG32:BG51" si="84">IF($D8="", "", BG8+CL32-BF8)</f>
        <v>60.487272468740684</v>
      </c>
      <c r="BH32" s="138">
        <f t="shared" ref="BH32:BH51" si="85">IF($D8="", "", BH8+CM32-BG8)</f>
        <v>93.323650598318181</v>
      </c>
      <c r="BI32" s="138">
        <f t="shared" ref="BI32:BI51" si="86">IF($D8="", "", BI8+CN32-BH8)</f>
        <v>117.45288845113419</v>
      </c>
      <c r="BJ32" s="138">
        <f t="shared" ref="BJ32:BJ51" si="87">IF($D8="", "", BJ8+CO32-BI8)</f>
        <v>132.09796537598186</v>
      </c>
      <c r="BK32" s="138">
        <f t="shared" ref="BK32:BK51" si="88">IF($D8="", "", BK8+CP32-BJ8)</f>
        <v>136.43245159019307</v>
      </c>
      <c r="BL32" s="139">
        <f t="shared" ref="BL32:BL51" si="89">IF($D8="", "", BL8+CQ32-BK8)</f>
        <v>129.57774889628809</v>
      </c>
      <c r="BN32" s="142">
        <f t="shared" ref="BN32:BN51" si="90">IF($D8="", "", BN$2-BN8)</f>
        <v>-2101.0354588511691</v>
      </c>
      <c r="BO32" s="138">
        <f t="shared" ref="BO32:CQ32" si="91">IF($D8="", "", BO$2-BO8)</f>
        <v>-2000.9764609737904</v>
      </c>
      <c r="BP32" s="138">
        <f t="shared" si="91"/>
        <v>-1900.5797144504322</v>
      </c>
      <c r="BQ32" s="138">
        <f t="shared" si="91"/>
        <v>-1799.9886342677637</v>
      </c>
      <c r="BR32" s="138">
        <f t="shared" si="91"/>
        <v>-1699.3590858388634</v>
      </c>
      <c r="BS32" s="138">
        <f t="shared" si="91"/>
        <v>-1598.8601700237778</v>
      </c>
      <c r="BT32" s="138">
        <f t="shared" si="91"/>
        <v>-1498.6750518105982</v>
      </c>
      <c r="BU32" s="138">
        <f t="shared" si="91"/>
        <v>-1399.0018349256425</v>
      </c>
      <c r="BV32" s="138">
        <f t="shared" si="91"/>
        <v>-1300.0544847569399</v>
      </c>
      <c r="BW32" s="138">
        <f t="shared" si="91"/>
        <v>-1202.0638020913175</v>
      </c>
      <c r="BX32" s="138">
        <f t="shared" si="91"/>
        <v>-1105.2784502911818</v>
      </c>
      <c r="BY32" s="138">
        <f t="shared" si="91"/>
        <v>-1009.9660386669566</v>
      </c>
      <c r="BZ32" s="138">
        <f t="shared" si="91"/>
        <v>-916.41426493795007</v>
      </c>
      <c r="CA32" s="138">
        <f t="shared" si="91"/>
        <v>-824.93211981712375</v>
      </c>
      <c r="CB32" s="138">
        <f t="shared" si="91"/>
        <v>-735.85115690600651</v>
      </c>
      <c r="CC32" s="138">
        <f t="shared" si="91"/>
        <v>-649.52683124315809</v>
      </c>
      <c r="CD32" s="138">
        <f t="shared" si="91"/>
        <v>-566.33991001349932</v>
      </c>
      <c r="CE32" s="138">
        <f t="shared" si="91"/>
        <v>-486.69795910091489</v>
      </c>
      <c r="CF32" s="138">
        <f t="shared" si="91"/>
        <v>-411.03690934480983</v>
      </c>
      <c r="CG32" s="138">
        <f t="shared" si="91"/>
        <v>-339.82270655335742</v>
      </c>
      <c r="CH32" s="138">
        <f t="shared" si="91"/>
        <v>-273.55304952422739</v>
      </c>
      <c r="CI32" s="138">
        <f t="shared" si="91"/>
        <v>-212.75922053171962</v>
      </c>
      <c r="CJ32" s="138">
        <f t="shared" si="91"/>
        <v>-158.00801295808924</v>
      </c>
      <c r="CK32" s="138">
        <f t="shared" si="91"/>
        <v>-109.90376097602712</v>
      </c>
      <c r="CL32" s="138">
        <f t="shared" si="91"/>
        <v>-69.090476427518297</v>
      </c>
      <c r="CM32" s="138">
        <f t="shared" si="91"/>
        <v>-36.2540982979408</v>
      </c>
      <c r="CN32" s="138">
        <f t="shared" si="91"/>
        <v>-12.124860445124796</v>
      </c>
      <c r="CO32" s="138">
        <f t="shared" si="91"/>
        <v>2.5202164797228761</v>
      </c>
      <c r="CP32" s="138">
        <f t="shared" si="91"/>
        <v>6.8547026939340867</v>
      </c>
      <c r="CQ32" s="139">
        <f t="shared" si="91"/>
        <v>2.9103830456733704E-11</v>
      </c>
    </row>
    <row r="33" spans="2:95" ht="15.75" thickBot="1" x14ac:dyDescent="0.3">
      <c r="AH33" s="53"/>
      <c r="AI33" s="142">
        <f t="shared" si="60"/>
        <v>-2393.6007340118222</v>
      </c>
      <c r="AJ33" s="138">
        <f t="shared" si="61"/>
        <v>-2220.8066549803762</v>
      </c>
      <c r="AK33" s="138">
        <f t="shared" si="62"/>
        <v>-2048.6699475634077</v>
      </c>
      <c r="AL33" s="138">
        <f t="shared" si="63"/>
        <v>-1877.5307136093024</v>
      </c>
      <c r="AM33" s="138">
        <f t="shared" si="64"/>
        <v>-1707.7556779299039</v>
      </c>
      <c r="AN33" s="138">
        <f t="shared" si="65"/>
        <v>-1539.739793686661</v>
      </c>
      <c r="AO33" s="138">
        <f t="shared" si="66"/>
        <v>-1373.9079344431511</v>
      </c>
      <c r="AP33" s="138">
        <f t="shared" si="67"/>
        <v>-1210.71667728378</v>
      </c>
      <c r="AQ33" s="138">
        <f t="shared" si="68"/>
        <v>-1050.6561816140738</v>
      </c>
      <c r="AR33" s="138">
        <f t="shared" si="69"/>
        <v>-894.25216848129548</v>
      </c>
      <c r="AS33" s="138">
        <f t="shared" si="70"/>
        <v>-742.06800549151285</v>
      </c>
      <c r="AT33" s="138">
        <f t="shared" si="71"/>
        <v>-594.70690264475616</v>
      </c>
      <c r="AU33" s="138">
        <f t="shared" si="72"/>
        <v>-452.81422466967979</v>
      </c>
      <c r="AV33" s="138">
        <f t="shared" si="73"/>
        <v>-317.07992570864644</v>
      </c>
      <c r="AW33" s="138">
        <f t="shared" si="74"/>
        <v>-188.24111248936879</v>
      </c>
      <c r="AX33" s="138">
        <f t="shared" si="75"/>
        <v>-67.084742414705943</v>
      </c>
      <c r="AY33" s="138">
        <f t="shared" si="76"/>
        <v>45.549536686013198</v>
      </c>
      <c r="AZ33" s="138">
        <f t="shared" si="77"/>
        <v>148.76639807409174</v>
      </c>
      <c r="BA33" s="138">
        <f t="shared" si="78"/>
        <v>241.61169147798591</v>
      </c>
      <c r="BB33" s="138">
        <f t="shared" si="79"/>
        <v>323.06913456089478</v>
      </c>
      <c r="BC33" s="138">
        <f t="shared" si="80"/>
        <v>392.05683233839318</v>
      </c>
      <c r="BD33" s="138">
        <f t="shared" si="81"/>
        <v>447.42361601311222</v>
      </c>
      <c r="BE33" s="138">
        <f t="shared" si="82"/>
        <v>487.94519228302033</v>
      </c>
      <c r="BF33" s="138">
        <f t="shared" si="83"/>
        <v>512.32009375105645</v>
      </c>
      <c r="BG33" s="138">
        <f t="shared" si="84"/>
        <v>519.16542061553719</v>
      </c>
      <c r="BH33" s="138">
        <f t="shared" si="85"/>
        <v>507.01236334674559</v>
      </c>
      <c r="BI33" s="138">
        <f t="shared" si="86"/>
        <v>474.30149556745982</v>
      </c>
      <c r="BJ33" s="138">
        <f t="shared" si="87"/>
        <v>419.37782583513854</v>
      </c>
      <c r="BK33" s="138">
        <f t="shared" si="88"/>
        <v>340.48559648692117</v>
      </c>
      <c r="BL33" s="139">
        <f t="shared" si="89"/>
        <v>235.7628171411061</v>
      </c>
      <c r="BN33" s="142">
        <f t="shared" si="90"/>
        <v>-2629.3635511529283</v>
      </c>
      <c r="BO33" s="138">
        <f t="shared" ref="BO33:CQ33" si="92">IF($D9="", "", BO$2-BO9)</f>
        <v>-2456.5694721214822</v>
      </c>
      <c r="BP33" s="138">
        <f t="shared" si="92"/>
        <v>-2284.4327647045138</v>
      </c>
      <c r="BQ33" s="138">
        <f t="shared" si="92"/>
        <v>-2113.2935307504085</v>
      </c>
      <c r="BR33" s="138">
        <f t="shared" si="92"/>
        <v>-1943.51849507101</v>
      </c>
      <c r="BS33" s="138">
        <f t="shared" si="92"/>
        <v>-1775.5026108277671</v>
      </c>
      <c r="BT33" s="138">
        <f t="shared" si="92"/>
        <v>-1609.6707515842572</v>
      </c>
      <c r="BU33" s="138">
        <f t="shared" si="92"/>
        <v>-1446.4794944248861</v>
      </c>
      <c r="BV33" s="138">
        <f t="shared" si="92"/>
        <v>-1286.4189987551799</v>
      </c>
      <c r="BW33" s="138">
        <f t="shared" si="92"/>
        <v>-1130.0149856224016</v>
      </c>
      <c r="BX33" s="138">
        <f t="shared" si="92"/>
        <v>-977.83082263261895</v>
      </c>
      <c r="BY33" s="138">
        <f t="shared" si="92"/>
        <v>-830.46971978586225</v>
      </c>
      <c r="BZ33" s="138">
        <f t="shared" si="92"/>
        <v>-688.57704181078589</v>
      </c>
      <c r="CA33" s="138">
        <f t="shared" si="92"/>
        <v>-552.84274284975254</v>
      </c>
      <c r="CB33" s="138">
        <f t="shared" si="92"/>
        <v>-424.00392963047489</v>
      </c>
      <c r="CC33" s="138">
        <f t="shared" si="92"/>
        <v>-302.84755955581204</v>
      </c>
      <c r="CD33" s="138">
        <f t="shared" si="92"/>
        <v>-190.2132804550929</v>
      </c>
      <c r="CE33" s="138">
        <f t="shared" si="92"/>
        <v>-86.996419067014358</v>
      </c>
      <c r="CF33" s="138">
        <f t="shared" si="92"/>
        <v>5.8488743368798168</v>
      </c>
      <c r="CG33" s="138">
        <f t="shared" si="92"/>
        <v>87.306317419788684</v>
      </c>
      <c r="CH33" s="138">
        <f t="shared" si="92"/>
        <v>156.29401519728708</v>
      </c>
      <c r="CI33" s="138">
        <f t="shared" si="92"/>
        <v>211.66079887200613</v>
      </c>
      <c r="CJ33" s="138">
        <f t="shared" si="92"/>
        <v>252.18237514191424</v>
      </c>
      <c r="CK33" s="138">
        <f t="shared" si="92"/>
        <v>276.55727660995035</v>
      </c>
      <c r="CL33" s="138">
        <f t="shared" si="92"/>
        <v>283.40260347443109</v>
      </c>
      <c r="CM33" s="138">
        <f t="shared" si="92"/>
        <v>271.24954620563949</v>
      </c>
      <c r="CN33" s="138">
        <f t="shared" si="92"/>
        <v>238.53867842635373</v>
      </c>
      <c r="CO33" s="138">
        <f t="shared" si="92"/>
        <v>183.61500869403244</v>
      </c>
      <c r="CP33" s="138">
        <f t="shared" si="92"/>
        <v>104.72277934581507</v>
      </c>
      <c r="CQ33" s="139">
        <f t="shared" si="92"/>
        <v>0</v>
      </c>
    </row>
    <row r="34" spans="2:95" ht="15.75" thickBot="1" x14ac:dyDescent="0.3">
      <c r="B34" s="293" t="s">
        <v>19</v>
      </c>
      <c r="C34" s="294"/>
      <c r="D34" s="294"/>
      <c r="E34" s="294"/>
      <c r="F34" s="294"/>
      <c r="G34" s="294"/>
      <c r="H34" s="294"/>
      <c r="I34" s="294"/>
      <c r="J34" s="294"/>
      <c r="K34" s="295"/>
      <c r="AH34" s="53"/>
      <c r="AI34" s="142">
        <f t="shared" si="60"/>
        <v>-2814.2968794580584</v>
      </c>
      <c r="AJ34" s="138">
        <f t="shared" si="61"/>
        <v>-2567.3701035777549</v>
      </c>
      <c r="AK34" s="138">
        <f t="shared" si="62"/>
        <v>-2322.2263822425948</v>
      </c>
      <c r="AL34" s="138">
        <f t="shared" si="63"/>
        <v>-2079.4047294491238</v>
      </c>
      <c r="AM34" s="138">
        <f t="shared" si="64"/>
        <v>-1839.4845230933779</v>
      </c>
      <c r="AN34" s="138">
        <f t="shared" si="65"/>
        <v>-1603.0878772680217</v>
      </c>
      <c r="AO34" s="138">
        <f t="shared" si="66"/>
        <v>-1370.8821400577353</v>
      </c>
      <c r="AP34" s="138">
        <f t="shared" si="67"/>
        <v>-1143.5825230907858</v>
      </c>
      <c r="AQ34" s="138">
        <f t="shared" si="68"/>
        <v>-921.95486940714818</v>
      </c>
      <c r="AR34" s="138">
        <f t="shared" si="69"/>
        <v>-706.81856651711041</v>
      </c>
      <c r="AS34" s="138">
        <f t="shared" si="70"/>
        <v>-499.04961185396564</v>
      </c>
      <c r="AT34" s="138">
        <f t="shared" si="71"/>
        <v>-299.58383816893092</v>
      </c>
      <c r="AU34" s="138">
        <f t="shared" si="72"/>
        <v>-109.42030677856292</v>
      </c>
      <c r="AV34" s="138">
        <f t="shared" si="73"/>
        <v>70.375123049475405</v>
      </c>
      <c r="AW34" s="138">
        <f t="shared" si="74"/>
        <v>238.66603988887164</v>
      </c>
      <c r="AX34" s="138">
        <f t="shared" si="75"/>
        <v>394.24153202988327</v>
      </c>
      <c r="AY34" s="138">
        <f t="shared" si="76"/>
        <v>535.81203590799942</v>
      </c>
      <c r="AZ34" s="138">
        <f t="shared" si="77"/>
        <v>662.00497110334345</v>
      </c>
      <c r="BA34" s="138">
        <f t="shared" si="78"/>
        <v>771.36015145519286</v>
      </c>
      <c r="BB34" s="138">
        <f t="shared" si="79"/>
        <v>862.32496133822951</v>
      </c>
      <c r="BC34" s="138">
        <f t="shared" si="80"/>
        <v>933.24928562896912</v>
      </c>
      <c r="BD34" s="138">
        <f t="shared" si="81"/>
        <v>982.38018134727554</v>
      </c>
      <c r="BE34" s="138">
        <f t="shared" si="82"/>
        <v>1007.8562783890602</v>
      </c>
      <c r="BF34" s="138">
        <f t="shared" si="83"/>
        <v>1007.7018961719377</v>
      </c>
      <c r="BG34" s="138">
        <f t="shared" si="84"/>
        <v>979.8208623936298</v>
      </c>
      <c r="BH34" s="138">
        <f t="shared" si="85"/>
        <v>921.99001945006057</v>
      </c>
      <c r="BI34" s="138">
        <f t="shared" si="86"/>
        <v>831.85240338219774</v>
      </c>
      <c r="BJ34" s="138">
        <f t="shared" si="87"/>
        <v>706.91007950434141</v>
      </c>
      <c r="BK34" s="138">
        <f t="shared" si="88"/>
        <v>544.51661812442035</v>
      </c>
      <c r="BL34" s="139">
        <f t="shared" si="89"/>
        <v>341.86919298486646</v>
      </c>
      <c r="BN34" s="142">
        <f t="shared" si="90"/>
        <v>-3156.1660724429239</v>
      </c>
      <c r="BO34" s="138">
        <f t="shared" ref="BO34:CQ34" si="93">IF($D10="", "", BO$2-BO10)</f>
        <v>-2909.2392965626204</v>
      </c>
      <c r="BP34" s="138">
        <f t="shared" si="93"/>
        <v>-2664.0955752274604</v>
      </c>
      <c r="BQ34" s="138">
        <f t="shared" si="93"/>
        <v>-2421.2739224339894</v>
      </c>
      <c r="BR34" s="138">
        <f t="shared" si="93"/>
        <v>-2181.3537160782435</v>
      </c>
      <c r="BS34" s="138">
        <f t="shared" si="93"/>
        <v>-1944.9570702528872</v>
      </c>
      <c r="BT34" s="138">
        <f t="shared" si="93"/>
        <v>-1712.7513330426009</v>
      </c>
      <c r="BU34" s="138">
        <f t="shared" si="93"/>
        <v>-1485.4517160756513</v>
      </c>
      <c r="BV34" s="138">
        <f t="shared" si="93"/>
        <v>-1263.8240623920137</v>
      </c>
      <c r="BW34" s="138">
        <f t="shared" si="93"/>
        <v>-1048.687759501976</v>
      </c>
      <c r="BX34" s="138">
        <f t="shared" si="93"/>
        <v>-840.91880483883142</v>
      </c>
      <c r="BY34" s="138">
        <f t="shared" si="93"/>
        <v>-641.45303115379647</v>
      </c>
      <c r="BZ34" s="138">
        <f t="shared" si="93"/>
        <v>-451.28949976342847</v>
      </c>
      <c r="CA34" s="138">
        <f t="shared" si="93"/>
        <v>-271.49406993539014</v>
      </c>
      <c r="CB34" s="138">
        <f t="shared" si="93"/>
        <v>-103.20315309599391</v>
      </c>
      <c r="CC34" s="138">
        <f t="shared" si="93"/>
        <v>52.372339045017725</v>
      </c>
      <c r="CD34" s="138">
        <f t="shared" si="93"/>
        <v>193.94284292313387</v>
      </c>
      <c r="CE34" s="138">
        <f t="shared" si="93"/>
        <v>320.1357781184779</v>
      </c>
      <c r="CF34" s="138">
        <f t="shared" si="93"/>
        <v>429.49095847032731</v>
      </c>
      <c r="CG34" s="138">
        <f t="shared" si="93"/>
        <v>520.45576835336396</v>
      </c>
      <c r="CH34" s="138">
        <f t="shared" si="93"/>
        <v>591.38009264410357</v>
      </c>
      <c r="CI34" s="138">
        <f t="shared" si="93"/>
        <v>640.51098836240999</v>
      </c>
      <c r="CJ34" s="138">
        <f t="shared" si="93"/>
        <v>665.98708540419466</v>
      </c>
      <c r="CK34" s="138">
        <f t="shared" si="93"/>
        <v>665.83270318707218</v>
      </c>
      <c r="CL34" s="138">
        <f t="shared" si="93"/>
        <v>637.95166940876516</v>
      </c>
      <c r="CM34" s="138">
        <f t="shared" si="93"/>
        <v>580.12082646519411</v>
      </c>
      <c r="CN34" s="138">
        <f t="shared" si="93"/>
        <v>489.98321039733128</v>
      </c>
      <c r="CO34" s="138">
        <f t="shared" si="93"/>
        <v>365.04088651947677</v>
      </c>
      <c r="CP34" s="138">
        <f t="shared" si="93"/>
        <v>202.64742513955571</v>
      </c>
      <c r="CQ34" s="139">
        <f t="shared" si="93"/>
        <v>0</v>
      </c>
    </row>
    <row r="35" spans="2:95" x14ac:dyDescent="0.25">
      <c r="B35" s="30" t="s">
        <v>66</v>
      </c>
      <c r="C35" s="4"/>
      <c r="D35" s="5"/>
      <c r="AH35" s="53"/>
      <c r="AI35" s="142">
        <f t="shared" si="60"/>
        <v>-1778.700351392778</v>
      </c>
      <c r="AJ35" s="138">
        <f t="shared" si="61"/>
        <v>-1483.5839892495574</v>
      </c>
      <c r="AK35" s="138">
        <f t="shared" si="62"/>
        <v>-1192.5197653630898</v>
      </c>
      <c r="AL35" s="138">
        <f t="shared" si="63"/>
        <v>-906.28466092284407</v>
      </c>
      <c r="AM35" s="138">
        <f t="shared" si="64"/>
        <v>-625.71068008583143</v>
      </c>
      <c r="AN35" s="138">
        <f t="shared" si="65"/>
        <v>-351.68798721763642</v>
      </c>
      <c r="AO35" s="138">
        <f t="shared" si="66"/>
        <v>-85.16820639588741</v>
      </c>
      <c r="AP35" s="138">
        <f t="shared" si="67"/>
        <v>172.83210888282292</v>
      </c>
      <c r="AQ35" s="138">
        <f t="shared" si="68"/>
        <v>421.2278274766868</v>
      </c>
      <c r="AR35" s="138">
        <f t="shared" si="69"/>
        <v>658.86140514425551</v>
      </c>
      <c r="AS35" s="138">
        <f t="shared" si="70"/>
        <v>884.49885274341705</v>
      </c>
      <c r="AT35" s="138">
        <f t="shared" si="71"/>
        <v>1096.8254985352833</v>
      </c>
      <c r="AU35" s="138">
        <f t="shared" si="72"/>
        <v>1294.4415345954185</v>
      </c>
      <c r="AV35" s="138">
        <f t="shared" si="73"/>
        <v>1475.8573368660427</v>
      </c>
      <c r="AW35" s="138">
        <f t="shared" si="74"/>
        <v>1639.4885478899951</v>
      </c>
      <c r="AX35" s="138">
        <f t="shared" si="75"/>
        <v>1783.6509107546444</v>
      </c>
      <c r="AY35" s="138">
        <f t="shared" si="76"/>
        <v>1906.5548422365391</v>
      </c>
      <c r="AZ35" s="138">
        <f t="shared" si="77"/>
        <v>2006.2997325740871</v>
      </c>
      <c r="BA35" s="138">
        <f t="shared" si="78"/>
        <v>2080.8679587097849</v>
      </c>
      <c r="BB35" s="138">
        <f t="shared" si="79"/>
        <v>2128.118597227789</v>
      </c>
      <c r="BC35" s="138">
        <f t="shared" si="80"/>
        <v>2145.7808225692715</v>
      </c>
      <c r="BD35" s="138">
        <f t="shared" si="81"/>
        <v>2131.4469754376896</v>
      </c>
      <c r="BE35" s="138">
        <f t="shared" si="82"/>
        <v>2082.5652856010856</v>
      </c>
      <c r="BF35" s="138">
        <f t="shared" si="83"/>
        <v>1996.4322325655667</v>
      </c>
      <c r="BG35" s="138">
        <f t="shared" si="84"/>
        <v>1870.1845268247271</v>
      </c>
      <c r="BH35" s="138">
        <f t="shared" si="85"/>
        <v>1700.7906935854116</v>
      </c>
      <c r="BI35" s="138">
        <f t="shared" si="86"/>
        <v>1485.0422400337247</v>
      </c>
      <c r="BJ35" s="138">
        <f t="shared" si="87"/>
        <v>1219.5443863214314</v>
      </c>
      <c r="BK35" s="138">
        <f t="shared" si="88"/>
        <v>900.70633954076038</v>
      </c>
      <c r="BL35" s="139">
        <f t="shared" si="89"/>
        <v>524.7310889901255</v>
      </c>
      <c r="BN35" s="142">
        <f t="shared" si="90"/>
        <v>-2303.4314403829048</v>
      </c>
      <c r="BO35" s="138">
        <f t="shared" ref="BO35:CQ35" si="94">IF($D11="", "", BO$2-BO11)</f>
        <v>-2008.3150782396842</v>
      </c>
      <c r="BP35" s="138">
        <f t="shared" si="94"/>
        <v>-1717.2508543532167</v>
      </c>
      <c r="BQ35" s="138">
        <f t="shared" si="94"/>
        <v>-1431.0157499129709</v>
      </c>
      <c r="BR35" s="138">
        <f t="shared" si="94"/>
        <v>-1150.4417690759583</v>
      </c>
      <c r="BS35" s="138">
        <f t="shared" si="94"/>
        <v>-876.41907620776328</v>
      </c>
      <c r="BT35" s="138">
        <f t="shared" si="94"/>
        <v>-609.89929538601427</v>
      </c>
      <c r="BU35" s="138">
        <f t="shared" si="94"/>
        <v>-351.89898010730394</v>
      </c>
      <c r="BV35" s="138">
        <f t="shared" si="94"/>
        <v>-103.50326151344052</v>
      </c>
      <c r="BW35" s="138">
        <f t="shared" si="94"/>
        <v>134.1303161541291</v>
      </c>
      <c r="BX35" s="138">
        <f t="shared" si="94"/>
        <v>359.76776375329064</v>
      </c>
      <c r="BY35" s="138">
        <f t="shared" si="94"/>
        <v>572.09440954515594</v>
      </c>
      <c r="BZ35" s="138">
        <f t="shared" si="94"/>
        <v>769.71044560529117</v>
      </c>
      <c r="CA35" s="138">
        <f t="shared" si="94"/>
        <v>951.12624787591631</v>
      </c>
      <c r="CB35" s="138">
        <f t="shared" si="94"/>
        <v>1114.7574588998687</v>
      </c>
      <c r="CC35" s="138">
        <f t="shared" si="94"/>
        <v>1258.9198217645171</v>
      </c>
      <c r="CD35" s="138">
        <f t="shared" si="94"/>
        <v>1381.8237532464118</v>
      </c>
      <c r="CE35" s="138">
        <f t="shared" si="94"/>
        <v>1481.5686435839598</v>
      </c>
      <c r="CF35" s="138">
        <f t="shared" si="94"/>
        <v>1556.1368697196594</v>
      </c>
      <c r="CG35" s="138">
        <f t="shared" si="94"/>
        <v>1603.3875082376617</v>
      </c>
      <c r="CH35" s="138">
        <f t="shared" si="94"/>
        <v>1621.0497335791442</v>
      </c>
      <c r="CI35" s="138">
        <f t="shared" si="94"/>
        <v>1606.7158864475641</v>
      </c>
      <c r="CJ35" s="138">
        <f t="shared" si="94"/>
        <v>1557.8341966109583</v>
      </c>
      <c r="CK35" s="138">
        <f t="shared" si="94"/>
        <v>1471.7011435754393</v>
      </c>
      <c r="CL35" s="138">
        <f t="shared" si="94"/>
        <v>1345.4534378345998</v>
      </c>
      <c r="CM35" s="138">
        <f t="shared" si="94"/>
        <v>1176.0596045952843</v>
      </c>
      <c r="CN35" s="138">
        <f t="shared" si="94"/>
        <v>960.31115104359924</v>
      </c>
      <c r="CO35" s="138">
        <f t="shared" si="94"/>
        <v>694.81329733130406</v>
      </c>
      <c r="CP35" s="138">
        <f t="shared" si="94"/>
        <v>375.97525055063306</v>
      </c>
      <c r="CQ35" s="139">
        <f t="shared" si="94"/>
        <v>0</v>
      </c>
    </row>
    <row r="36" spans="2:95" x14ac:dyDescent="0.25">
      <c r="B36" s="30" t="s">
        <v>67</v>
      </c>
      <c r="C36" s="4"/>
      <c r="D36" s="5"/>
      <c r="AH36" s="53"/>
      <c r="AI36" s="142">
        <f t="shared" si="60"/>
        <v>-1990.6738689576846</v>
      </c>
      <c r="AJ36" s="138">
        <f t="shared" si="61"/>
        <v>-1623.1280679161532</v>
      </c>
      <c r="AK36" s="138">
        <f t="shared" si="62"/>
        <v>-1261.1611996553361</v>
      </c>
      <c r="AL36" s="138">
        <f t="shared" si="63"/>
        <v>-905.75577465370179</v>
      </c>
      <c r="AM36" s="138">
        <f t="shared" si="64"/>
        <v>-557.9622103485849</v>
      </c>
      <c r="AN36" s="138">
        <f t="shared" si="65"/>
        <v>-218.90263206821282</v>
      </c>
      <c r="AO36" s="138">
        <f t="shared" si="66"/>
        <v>110.22513259626157</v>
      </c>
      <c r="AP36" s="138">
        <f t="shared" si="67"/>
        <v>428.14335664928149</v>
      </c>
      <c r="AQ36" s="138">
        <f t="shared" si="68"/>
        <v>733.49000401652665</v>
      </c>
      <c r="AR36" s="138">
        <f t="shared" si="69"/>
        <v>1024.8140971189323</v>
      </c>
      <c r="AS36" s="138">
        <f t="shared" si="70"/>
        <v>1300.570851002286</v>
      </c>
      <c r="AT36" s="138">
        <f t="shared" si="71"/>
        <v>1559.1165628316703</v>
      </c>
      <c r="AU36" s="138">
        <f t="shared" si="72"/>
        <v>1798.7032450408624</v>
      </c>
      <c r="AV36" s="138">
        <f t="shared" si="73"/>
        <v>2017.4729898848364</v>
      </c>
      <c r="AW36" s="138">
        <f t="shared" si="74"/>
        <v>2213.4520525741864</v>
      </c>
      <c r="AX36" s="138">
        <f t="shared" si="75"/>
        <v>2384.544639578442</v>
      </c>
      <c r="AY36" s="138">
        <f t="shared" si="76"/>
        <v>2528.5263880647726</v>
      </c>
      <c r="AZ36" s="138">
        <f t="shared" si="77"/>
        <v>2643.0375217891742</v>
      </c>
      <c r="BA36" s="138">
        <f t="shared" si="78"/>
        <v>2725.5756680814866</v>
      </c>
      <c r="BB36" s="138">
        <f t="shared" si="79"/>
        <v>2773.48831985574</v>
      </c>
      <c r="BC36" s="138">
        <f t="shared" si="80"/>
        <v>2783.9649258379541</v>
      </c>
      <c r="BD36" s="138">
        <f t="shared" si="81"/>
        <v>2754.0285914299366</v>
      </c>
      <c r="BE36" s="138">
        <f t="shared" si="82"/>
        <v>2680.5273718180142</v>
      </c>
      <c r="BF36" s="138">
        <f t="shared" si="83"/>
        <v>2560.125138092455</v>
      </c>
      <c r="BG36" s="138">
        <f t="shared" si="84"/>
        <v>2389.291996258271</v>
      </c>
      <c r="BH36" s="138">
        <f t="shared" si="85"/>
        <v>2164.2942380965578</v>
      </c>
      <c r="BI36" s="138">
        <f t="shared" si="86"/>
        <v>1881.1838018706076</v>
      </c>
      <c r="BJ36" s="138">
        <f t="shared" si="87"/>
        <v>1535.7872198632613</v>
      </c>
      <c r="BK36" s="138">
        <f t="shared" si="88"/>
        <v>1123.6940286790959</v>
      </c>
      <c r="BL36" s="139">
        <f t="shared" si="89"/>
        <v>640.24461714398421</v>
      </c>
      <c r="BN36" s="142">
        <f t="shared" si="90"/>
        <v>-2630.9184861016693</v>
      </c>
      <c r="BO36" s="138">
        <f t="shared" ref="BO36:CQ36" si="95">IF($D12="", "", BO$2-BO12)</f>
        <v>-2263.3726850601379</v>
      </c>
      <c r="BP36" s="138">
        <f t="shared" si="95"/>
        <v>-1901.4058167993207</v>
      </c>
      <c r="BQ36" s="138">
        <f t="shared" si="95"/>
        <v>-1546.0003917976865</v>
      </c>
      <c r="BR36" s="138">
        <f t="shared" si="95"/>
        <v>-1198.2068274925696</v>
      </c>
      <c r="BS36" s="138">
        <f t="shared" si="95"/>
        <v>-859.14724921219749</v>
      </c>
      <c r="BT36" s="138">
        <f t="shared" si="95"/>
        <v>-530.01948454772355</v>
      </c>
      <c r="BU36" s="138">
        <f t="shared" si="95"/>
        <v>-212.10126049470273</v>
      </c>
      <c r="BV36" s="138">
        <f t="shared" si="95"/>
        <v>93.24538687254244</v>
      </c>
      <c r="BW36" s="138">
        <f t="shared" si="95"/>
        <v>384.56947997494717</v>
      </c>
      <c r="BX36" s="138">
        <f t="shared" si="95"/>
        <v>660.32623385830084</v>
      </c>
      <c r="BY36" s="138">
        <f t="shared" si="95"/>
        <v>918.87194568768609</v>
      </c>
      <c r="BZ36" s="138">
        <f t="shared" si="95"/>
        <v>1158.4586278968782</v>
      </c>
      <c r="CA36" s="138">
        <f t="shared" si="95"/>
        <v>1377.2283727408503</v>
      </c>
      <c r="CB36" s="138">
        <f t="shared" si="95"/>
        <v>1573.2074354302022</v>
      </c>
      <c r="CC36" s="138">
        <f t="shared" si="95"/>
        <v>1744.3000224344578</v>
      </c>
      <c r="CD36" s="138">
        <f t="shared" si="95"/>
        <v>1888.2817709207884</v>
      </c>
      <c r="CE36" s="138">
        <f t="shared" si="95"/>
        <v>2002.79290464519</v>
      </c>
      <c r="CF36" s="138">
        <f t="shared" si="95"/>
        <v>2085.3310509375005</v>
      </c>
      <c r="CG36" s="138">
        <f t="shared" si="95"/>
        <v>2133.2437027117558</v>
      </c>
      <c r="CH36" s="138">
        <f t="shared" si="95"/>
        <v>2143.7203086939699</v>
      </c>
      <c r="CI36" s="138">
        <f t="shared" si="95"/>
        <v>2113.7839742859505</v>
      </c>
      <c r="CJ36" s="138">
        <f t="shared" si="95"/>
        <v>2040.28275467403</v>
      </c>
      <c r="CK36" s="138">
        <f t="shared" si="95"/>
        <v>1919.8805209484708</v>
      </c>
      <c r="CL36" s="138">
        <f t="shared" si="95"/>
        <v>1749.0473791142867</v>
      </c>
      <c r="CM36" s="138">
        <f t="shared" si="95"/>
        <v>1524.0496209525736</v>
      </c>
      <c r="CN36" s="138">
        <f t="shared" si="95"/>
        <v>1240.9391847266234</v>
      </c>
      <c r="CO36" s="138">
        <f t="shared" si="95"/>
        <v>895.54260271927342</v>
      </c>
      <c r="CP36" s="138">
        <f t="shared" si="95"/>
        <v>483.44941153511172</v>
      </c>
      <c r="CQ36" s="139">
        <f t="shared" si="95"/>
        <v>0</v>
      </c>
    </row>
    <row r="37" spans="2:95" x14ac:dyDescent="0.25">
      <c r="B37" s="30" t="s">
        <v>79</v>
      </c>
      <c r="C37" s="4"/>
      <c r="D37" s="5"/>
      <c r="AH37" s="53"/>
      <c r="AI37" s="142">
        <f t="shared" si="60"/>
        <v>-2409.0424846245087</v>
      </c>
      <c r="AJ37" s="138">
        <f t="shared" si="61"/>
        <v>-1963.7278237145447</v>
      </c>
      <c r="AK37" s="138">
        <f t="shared" si="62"/>
        <v>-1525.5180476604955</v>
      </c>
      <c r="AL37" s="138">
        <f t="shared" si="63"/>
        <v>-1095.5970556771435</v>
      </c>
      <c r="AM37" s="138">
        <f t="shared" si="64"/>
        <v>-675.22885939146454</v>
      </c>
      <c r="AN37" s="138">
        <f t="shared" si="65"/>
        <v>-265.76199073276894</v>
      </c>
      <c r="AO37" s="138">
        <f t="shared" si="66"/>
        <v>131.3658692243398</v>
      </c>
      <c r="AP37" s="138">
        <f t="shared" si="67"/>
        <v>514.62302995398113</v>
      </c>
      <c r="AQ37" s="138">
        <f t="shared" si="68"/>
        <v>882.37868871527371</v>
      </c>
      <c r="AR37" s="138">
        <f t="shared" si="69"/>
        <v>1232.8975738311774</v>
      </c>
      <c r="AS37" s="138">
        <f t="shared" si="70"/>
        <v>1564.3343219818407</v>
      </c>
      <c r="AT37" s="138">
        <f t="shared" si="71"/>
        <v>1874.7275769325415</v>
      </c>
      <c r="AU37" s="138">
        <f t="shared" si="72"/>
        <v>2161.9937965389181</v>
      </c>
      <c r="AV37" s="138">
        <f t="shared" si="73"/>
        <v>2423.9207542705753</v>
      </c>
      <c r="AW37" s="138">
        <f t="shared" si="74"/>
        <v>2658.1607208634723</v>
      </c>
      <c r="AX37" s="138">
        <f t="shared" si="75"/>
        <v>2862.2233110536981</v>
      </c>
      <c r="AY37" s="138">
        <f t="shared" si="76"/>
        <v>3033.4679796591154</v>
      </c>
      <c r="AZ37" s="138">
        <f t="shared" si="77"/>
        <v>3169.0961505544165</v>
      </c>
      <c r="BA37" s="138">
        <f t="shared" si="78"/>
        <v>3266.1429613381533</v>
      </c>
      <c r="BB37" s="138">
        <f t="shared" si="79"/>
        <v>3321.4686057038853</v>
      </c>
      <c r="BC37" s="138">
        <f t="shared" si="80"/>
        <v>3331.7492547094662</v>
      </c>
      <c r="BD37" s="138">
        <f t="shared" si="81"/>
        <v>3293.4675372836973</v>
      </c>
      <c r="BE37" s="138">
        <f t="shared" si="82"/>
        <v>3202.9025594146278</v>
      </c>
      <c r="BF37" s="138">
        <f t="shared" si="83"/>
        <v>3056.1194405314236</v>
      </c>
      <c r="BG37" s="138">
        <f t="shared" si="84"/>
        <v>2848.9583446157267</v>
      </c>
      <c r="BH37" s="138">
        <f t="shared" si="85"/>
        <v>2577.0229825597562</v>
      </c>
      <c r="BI37" s="138">
        <f t="shared" si="86"/>
        <v>2235.6685612255278</v>
      </c>
      <c r="BJ37" s="138">
        <f t="shared" si="87"/>
        <v>1819.9891535466377</v>
      </c>
      <c r="BK37" s="138">
        <f t="shared" si="88"/>
        <v>1324.8044628545249</v>
      </c>
      <c r="BL37" s="139">
        <f t="shared" si="89"/>
        <v>744.64595339718289</v>
      </c>
      <c r="BN37" s="142">
        <f t="shared" si="90"/>
        <v>-3153.6884380216652</v>
      </c>
      <c r="BO37" s="138">
        <f t="shared" ref="BO37:CQ37" si="96">IF($D13="", "", BO$2-BO13)</f>
        <v>-2708.3737771117012</v>
      </c>
      <c r="BP37" s="138">
        <f t="shared" si="96"/>
        <v>-2270.1640010576521</v>
      </c>
      <c r="BQ37" s="138">
        <f t="shared" si="96"/>
        <v>-1840.2430090743001</v>
      </c>
      <c r="BR37" s="138">
        <f t="shared" si="96"/>
        <v>-1419.8748127886211</v>
      </c>
      <c r="BS37" s="138">
        <f t="shared" si="96"/>
        <v>-1010.4079441299255</v>
      </c>
      <c r="BT37" s="138">
        <f t="shared" si="96"/>
        <v>-613.28008417281671</v>
      </c>
      <c r="BU37" s="138">
        <f t="shared" si="96"/>
        <v>-230.02292344317539</v>
      </c>
      <c r="BV37" s="138">
        <f t="shared" si="96"/>
        <v>137.73273531811719</v>
      </c>
      <c r="BW37" s="138">
        <f t="shared" si="96"/>
        <v>488.25162043402088</v>
      </c>
      <c r="BX37" s="138">
        <f t="shared" si="96"/>
        <v>819.68836858468421</v>
      </c>
      <c r="BY37" s="138">
        <f t="shared" si="96"/>
        <v>1130.081623535385</v>
      </c>
      <c r="BZ37" s="138">
        <f t="shared" si="96"/>
        <v>1417.3478431417607</v>
      </c>
      <c r="CA37" s="138">
        <f t="shared" si="96"/>
        <v>1679.2748008734197</v>
      </c>
      <c r="CB37" s="138">
        <f t="shared" si="96"/>
        <v>1913.5147674663167</v>
      </c>
      <c r="CC37" s="138">
        <f t="shared" si="96"/>
        <v>2117.5773576565407</v>
      </c>
      <c r="CD37" s="138">
        <f t="shared" si="96"/>
        <v>2288.8220262619579</v>
      </c>
      <c r="CE37" s="138">
        <f t="shared" si="96"/>
        <v>2424.4501971572608</v>
      </c>
      <c r="CF37" s="138">
        <f t="shared" si="96"/>
        <v>2521.4970079409977</v>
      </c>
      <c r="CG37" s="138">
        <f t="shared" si="96"/>
        <v>2576.8226523067278</v>
      </c>
      <c r="CH37" s="138">
        <f t="shared" si="96"/>
        <v>2587.1033013123088</v>
      </c>
      <c r="CI37" s="138">
        <f t="shared" si="96"/>
        <v>2548.8215838865435</v>
      </c>
      <c r="CJ37" s="138">
        <f t="shared" si="96"/>
        <v>2458.2566060174722</v>
      </c>
      <c r="CK37" s="138">
        <f t="shared" si="96"/>
        <v>2311.4734871342662</v>
      </c>
      <c r="CL37" s="138">
        <f t="shared" si="96"/>
        <v>2104.3123912185692</v>
      </c>
      <c r="CM37" s="138">
        <f t="shared" si="96"/>
        <v>1832.3770291625988</v>
      </c>
      <c r="CN37" s="138">
        <f t="shared" si="96"/>
        <v>1491.022607828374</v>
      </c>
      <c r="CO37" s="138">
        <f t="shared" si="96"/>
        <v>1075.3432001494803</v>
      </c>
      <c r="CP37" s="138">
        <f t="shared" si="96"/>
        <v>580.15850945736747</v>
      </c>
      <c r="CQ37" s="139">
        <f t="shared" si="96"/>
        <v>2.9103830456733704E-11</v>
      </c>
    </row>
    <row r="38" spans="2:95" ht="15.75" thickBot="1" x14ac:dyDescent="0.3">
      <c r="C38" s="4"/>
      <c r="D38" s="5"/>
      <c r="AH38" s="53"/>
      <c r="AI38" s="142">
        <f t="shared" si="60"/>
        <v>-2825.9732027485388</v>
      </c>
      <c r="AJ38" s="138">
        <f t="shared" si="61"/>
        <v>-2301.4442497104119</v>
      </c>
      <c r="AK38" s="138">
        <f t="shared" si="62"/>
        <v>-1785.6940721017254</v>
      </c>
      <c r="AL38" s="138">
        <f t="shared" si="63"/>
        <v>-1280.1087355659638</v>
      </c>
      <c r="AM38" s="138">
        <f t="shared" si="64"/>
        <v>-786.16612423955848</v>
      </c>
      <c r="AN38" s="138">
        <f t="shared" si="65"/>
        <v>-305.44090745818721</v>
      </c>
      <c r="AO38" s="138">
        <f t="shared" si="66"/>
        <v>160.39024823144973</v>
      </c>
      <c r="AP38" s="138">
        <f t="shared" si="67"/>
        <v>609.54321023822376</v>
      </c>
      <c r="AQ38" s="138">
        <f t="shared" si="68"/>
        <v>1040.1206422302985</v>
      </c>
      <c r="AR38" s="138">
        <f t="shared" si="69"/>
        <v>1450.1059849885987</v>
      </c>
      <c r="AS38" s="138">
        <f t="shared" si="70"/>
        <v>1837.3571426501785</v>
      </c>
      <c r="AT38" s="138">
        <f t="shared" si="71"/>
        <v>2199.5998605852856</v>
      </c>
      <c r="AU38" s="138">
        <f t="shared" si="72"/>
        <v>2534.4207805280512</v>
      </c>
      <c r="AV38" s="138">
        <f t="shared" si="73"/>
        <v>2839.2601579293605</v>
      </c>
      <c r="AW38" s="138">
        <f t="shared" si="74"/>
        <v>3111.4042258208556</v>
      </c>
      <c r="AX38" s="138">
        <f t="shared" si="75"/>
        <v>3347.9771887676525</v>
      </c>
      <c r="AY38" s="138">
        <f t="shared" si="76"/>
        <v>3545.9328297471566</v>
      </c>
      <c r="AZ38" s="138">
        <f t="shared" si="77"/>
        <v>3702.0457120142291</v>
      </c>
      <c r="BA38" s="138">
        <f t="shared" si="78"/>
        <v>3812.9019572062862</v>
      </c>
      <c r="BB38" s="138">
        <f t="shared" si="79"/>
        <v>3874.8895800956579</v>
      </c>
      <c r="BC38" s="138">
        <f t="shared" si="80"/>
        <v>3884.1883595140753</v>
      </c>
      <c r="BD38" s="138">
        <f t="shared" si="81"/>
        <v>3836.7592240540434</v>
      </c>
      <c r="BE38" s="138">
        <f t="shared" si="82"/>
        <v>3728.3331301883482</v>
      </c>
      <c r="BF38" s="138">
        <f t="shared" si="83"/>
        <v>3554.399409445432</v>
      </c>
      <c r="BG38" s="138">
        <f t="shared" si="84"/>
        <v>3310.1935602294179</v>
      </c>
      <c r="BH38" s="138">
        <f t="shared" si="85"/>
        <v>2990.6844587769046</v>
      </c>
      <c r="BI38" s="138">
        <f t="shared" si="86"/>
        <v>2590.5609626020341</v>
      </c>
      <c r="BJ38" s="138">
        <f t="shared" si="87"/>
        <v>2104.2178785834185</v>
      </c>
      <c r="BK38" s="138">
        <f t="shared" si="88"/>
        <v>1525.741266604171</v>
      </c>
      <c r="BL38" s="139">
        <f t="shared" si="89"/>
        <v>848.89304835125586</v>
      </c>
      <c r="BN38" s="142">
        <f t="shared" si="90"/>
        <v>-3674.8662510998256</v>
      </c>
      <c r="BO38" s="138">
        <f t="shared" ref="BO38:CQ38" si="97">IF($D14="", "", BO$2-BO14)</f>
        <v>-3150.3372980616987</v>
      </c>
      <c r="BP38" s="138">
        <f t="shared" si="97"/>
        <v>-2634.5871204530122</v>
      </c>
      <c r="BQ38" s="138">
        <f t="shared" si="97"/>
        <v>-2129.0017839172506</v>
      </c>
      <c r="BR38" s="138">
        <f t="shared" si="97"/>
        <v>-1635.0591725908453</v>
      </c>
      <c r="BS38" s="138">
        <f t="shared" si="97"/>
        <v>-1154.333955809474</v>
      </c>
      <c r="BT38" s="138">
        <f t="shared" si="97"/>
        <v>-688.50280011983705</v>
      </c>
      <c r="BU38" s="138">
        <f t="shared" si="97"/>
        <v>-239.34983811306302</v>
      </c>
      <c r="BV38" s="138">
        <f t="shared" si="97"/>
        <v>191.22759387901169</v>
      </c>
      <c r="BW38" s="138">
        <f t="shared" si="97"/>
        <v>601.21293663731194</v>
      </c>
      <c r="BX38" s="138">
        <f t="shared" si="97"/>
        <v>988.46409429889172</v>
      </c>
      <c r="BY38" s="138">
        <f t="shared" si="97"/>
        <v>1350.7068122339988</v>
      </c>
      <c r="BZ38" s="138">
        <f t="shared" si="97"/>
        <v>1685.5277321767644</v>
      </c>
      <c r="CA38" s="138">
        <f t="shared" si="97"/>
        <v>1990.3671095780737</v>
      </c>
      <c r="CB38" s="138">
        <f t="shared" si="97"/>
        <v>2262.5111774695688</v>
      </c>
      <c r="CC38" s="138">
        <f t="shared" si="97"/>
        <v>2499.0841404163657</v>
      </c>
      <c r="CD38" s="138">
        <f t="shared" si="97"/>
        <v>2697.0397813958698</v>
      </c>
      <c r="CE38" s="138">
        <f t="shared" si="97"/>
        <v>2853.1526636629424</v>
      </c>
      <c r="CF38" s="138">
        <f t="shared" si="97"/>
        <v>2964.0089088550012</v>
      </c>
      <c r="CG38" s="138">
        <f t="shared" si="97"/>
        <v>3025.9965317443712</v>
      </c>
      <c r="CH38" s="138">
        <f t="shared" si="97"/>
        <v>3035.2953111627867</v>
      </c>
      <c r="CI38" s="138">
        <f t="shared" si="97"/>
        <v>2987.8661757027585</v>
      </c>
      <c r="CJ38" s="138">
        <f t="shared" si="97"/>
        <v>2879.4400818370632</v>
      </c>
      <c r="CK38" s="138">
        <f t="shared" si="97"/>
        <v>2705.5063610941434</v>
      </c>
      <c r="CL38" s="138">
        <f t="shared" si="97"/>
        <v>2461.3005118781293</v>
      </c>
      <c r="CM38" s="138">
        <f t="shared" si="97"/>
        <v>2141.7914104256197</v>
      </c>
      <c r="CN38" s="138">
        <f t="shared" si="97"/>
        <v>1741.6679142507492</v>
      </c>
      <c r="CO38" s="138">
        <f t="shared" si="97"/>
        <v>1255.3248302321299</v>
      </c>
      <c r="CP38" s="138">
        <f t="shared" si="97"/>
        <v>676.84821825288236</v>
      </c>
      <c r="CQ38" s="139">
        <f t="shared" si="97"/>
        <v>-2.9103830456733704E-11</v>
      </c>
    </row>
    <row r="39" spans="2:95" x14ac:dyDescent="0.25">
      <c r="B39" s="305" t="s">
        <v>30</v>
      </c>
      <c r="C39" s="306"/>
      <c r="D39" s="306"/>
      <c r="E39" s="306"/>
      <c r="F39" s="306"/>
      <c r="G39" s="306"/>
      <c r="H39" s="306"/>
      <c r="I39" s="306"/>
      <c r="J39" s="306"/>
      <c r="K39" s="306"/>
      <c r="L39" s="306"/>
      <c r="M39" s="307"/>
      <c r="AH39" s="53"/>
      <c r="AI39" s="142">
        <f t="shared" si="60"/>
        <v>-3034.6324114827412</v>
      </c>
      <c r="AJ39" s="138">
        <f t="shared" si="61"/>
        <v>-2433.6621309523734</v>
      </c>
      <c r="AK39" s="138">
        <f t="shared" si="62"/>
        <v>-1843.4314269428987</v>
      </c>
      <c r="AL39" s="138">
        <f t="shared" si="63"/>
        <v>-1265.5331505579206</v>
      </c>
      <c r="AM39" s="138">
        <f t="shared" si="64"/>
        <v>-701.66329777054216</v>
      </c>
      <c r="AN39" s="138">
        <f t="shared" si="65"/>
        <v>-153.62649258030888</v>
      </c>
      <c r="AO39" s="138">
        <f t="shared" si="66"/>
        <v>376.65826296079013</v>
      </c>
      <c r="AP39" s="138">
        <f t="shared" si="67"/>
        <v>887.15155948125448</v>
      </c>
      <c r="AQ39" s="138">
        <f t="shared" si="68"/>
        <v>1375.6872588534789</v>
      </c>
      <c r="AR39" s="138">
        <f t="shared" si="69"/>
        <v>1839.9658670785302</v>
      </c>
      <c r="AS39" s="138">
        <f t="shared" si="70"/>
        <v>2277.547587375595</v>
      </c>
      <c r="AT39" s="138">
        <f t="shared" si="71"/>
        <v>2685.8450387264493</v>
      </c>
      <c r="AU39" s="138">
        <f t="shared" si="72"/>
        <v>3062.1156244634221</v>
      </c>
      <c r="AV39" s="138">
        <f t="shared" si="73"/>
        <v>3403.4535347990914</v>
      </c>
      <c r="AW39" s="138">
        <f t="shared" si="74"/>
        <v>3706.7813664745354</v>
      </c>
      <c r="AX39" s="138">
        <f t="shared" si="75"/>
        <v>3968.8413419505705</v>
      </c>
      <c r="AY39" s="138">
        <f t="shared" si="76"/>
        <v>4186.1861097810797</v>
      </c>
      <c r="AZ39" s="138">
        <f t="shared" si="77"/>
        <v>4355.169106985606</v>
      </c>
      <c r="BA39" s="138">
        <f t="shared" si="78"/>
        <v>4471.9344633847068</v>
      </c>
      <c r="BB39" s="138">
        <f t="shared" si="79"/>
        <v>4532.4064269647824</v>
      </c>
      <c r="BC39" s="138">
        <f t="shared" si="80"/>
        <v>4532.27828840855</v>
      </c>
      <c r="BD39" s="138">
        <f t="shared" si="81"/>
        <v>4467.0007819513266</v>
      </c>
      <c r="BE39" s="138">
        <f t="shared" si="82"/>
        <v>4331.7699387080829</v>
      </c>
      <c r="BF39" s="138">
        <f t="shared" si="83"/>
        <v>4121.5143675536565</v>
      </c>
      <c r="BG39" s="138">
        <f t="shared" si="84"/>
        <v>3830.8819375325584</v>
      </c>
      <c r="BH39" s="138">
        <f t="shared" si="85"/>
        <v>3454.2258346161725</v>
      </c>
      <c r="BI39" s="138">
        <f t="shared" si="86"/>
        <v>2985.589964421757</v>
      </c>
      <c r="BJ39" s="138">
        <f t="shared" si="87"/>
        <v>2418.6936712436182</v>
      </c>
      <c r="BK39" s="138">
        <f t="shared" si="88"/>
        <v>1746.9157424381447</v>
      </c>
      <c r="BL39" s="139">
        <f t="shared" si="89"/>
        <v>963.27766582585173</v>
      </c>
      <c r="BN39" s="142">
        <f t="shared" si="90"/>
        <v>-3997.9100773085665</v>
      </c>
      <c r="BO39" s="138">
        <f t="shared" ref="BO39:CQ39" si="98">IF($D15="", "", BO$2-BO15)</f>
        <v>-3396.9397967781988</v>
      </c>
      <c r="BP39" s="138">
        <f t="shared" si="98"/>
        <v>-2806.7090927687241</v>
      </c>
      <c r="BQ39" s="138">
        <f t="shared" si="98"/>
        <v>-2228.810816383746</v>
      </c>
      <c r="BR39" s="138">
        <f t="shared" si="98"/>
        <v>-1664.9409635963675</v>
      </c>
      <c r="BS39" s="138">
        <f t="shared" si="98"/>
        <v>-1116.9041584061342</v>
      </c>
      <c r="BT39" s="138">
        <f t="shared" si="98"/>
        <v>-586.61940286503523</v>
      </c>
      <c r="BU39" s="138">
        <f t="shared" si="98"/>
        <v>-76.126106344570871</v>
      </c>
      <c r="BV39" s="138">
        <f t="shared" si="98"/>
        <v>412.40959302765259</v>
      </c>
      <c r="BW39" s="138">
        <f t="shared" si="98"/>
        <v>876.68820125270577</v>
      </c>
      <c r="BX39" s="138">
        <f t="shared" si="98"/>
        <v>1314.2699215497705</v>
      </c>
      <c r="BY39" s="138">
        <f t="shared" si="98"/>
        <v>1722.567372900623</v>
      </c>
      <c r="BZ39" s="138">
        <f t="shared" si="98"/>
        <v>2098.8379586375959</v>
      </c>
      <c r="CA39" s="138">
        <f t="shared" si="98"/>
        <v>2440.1758689732669</v>
      </c>
      <c r="CB39" s="138">
        <f t="shared" si="98"/>
        <v>2743.5037006487109</v>
      </c>
      <c r="CC39" s="138">
        <f t="shared" si="98"/>
        <v>3005.5636761247442</v>
      </c>
      <c r="CD39" s="138">
        <f t="shared" si="98"/>
        <v>3222.9084439552535</v>
      </c>
      <c r="CE39" s="138">
        <f t="shared" si="98"/>
        <v>3391.8914411597798</v>
      </c>
      <c r="CF39" s="138">
        <f t="shared" si="98"/>
        <v>3508.6567975588841</v>
      </c>
      <c r="CG39" s="138">
        <f t="shared" si="98"/>
        <v>3569.1287611389562</v>
      </c>
      <c r="CH39" s="138">
        <f t="shared" si="98"/>
        <v>3569.0006225827237</v>
      </c>
      <c r="CI39" s="138">
        <f t="shared" si="98"/>
        <v>3503.723116125504</v>
      </c>
      <c r="CJ39" s="138">
        <f t="shared" si="98"/>
        <v>3368.4922728822567</v>
      </c>
      <c r="CK39" s="138">
        <f t="shared" si="98"/>
        <v>3158.2367017278302</v>
      </c>
      <c r="CL39" s="138">
        <f t="shared" si="98"/>
        <v>2867.6042717067321</v>
      </c>
      <c r="CM39" s="138">
        <f t="shared" si="98"/>
        <v>2490.9481687903462</v>
      </c>
      <c r="CN39" s="138">
        <f t="shared" si="98"/>
        <v>2022.3122985959344</v>
      </c>
      <c r="CO39" s="138">
        <f t="shared" si="98"/>
        <v>1455.4160054177919</v>
      </c>
      <c r="CP39" s="138">
        <f t="shared" si="98"/>
        <v>783.6380766123184</v>
      </c>
      <c r="CQ39" s="139">
        <f t="shared" si="98"/>
        <v>2.9103830456733704E-11</v>
      </c>
    </row>
    <row r="40" spans="2:95" ht="15.75" thickBot="1" x14ac:dyDescent="0.3">
      <c r="B40" s="308"/>
      <c r="C40" s="309"/>
      <c r="D40" s="309"/>
      <c r="E40" s="309"/>
      <c r="F40" s="309"/>
      <c r="G40" s="309"/>
      <c r="H40" s="309"/>
      <c r="I40" s="309"/>
      <c r="J40" s="309"/>
      <c r="K40" s="309"/>
      <c r="L40" s="309"/>
      <c r="M40" s="310"/>
      <c r="AH40" s="53"/>
      <c r="AI40" s="142">
        <f t="shared" si="60"/>
        <v>-3448.9445160654977</v>
      </c>
      <c r="AJ40" s="138">
        <f t="shared" si="61"/>
        <v>-2765.9122976757603</v>
      </c>
      <c r="AK40" s="138">
        <f t="shared" si="62"/>
        <v>-2095.6010302513564</v>
      </c>
      <c r="AL40" s="138">
        <f t="shared" si="63"/>
        <v>-1439.805769536611</v>
      </c>
      <c r="AM40" s="138">
        <f t="shared" si="64"/>
        <v>-800.43536607984788</v>
      </c>
      <c r="AN40" s="138">
        <f t="shared" si="65"/>
        <v>-179.51841496486577</v>
      </c>
      <c r="AO40" s="138">
        <f t="shared" si="66"/>
        <v>420.79050887466747</v>
      </c>
      <c r="AP40" s="138">
        <f t="shared" si="67"/>
        <v>998.20431667403682</v>
      </c>
      <c r="AQ40" s="138">
        <f t="shared" si="68"/>
        <v>1550.2965595219757</v>
      </c>
      <c r="AR40" s="138">
        <f t="shared" si="69"/>
        <v>2074.4942554358895</v>
      </c>
      <c r="AS40" s="138">
        <f t="shared" si="70"/>
        <v>2568.0703749168079</v>
      </c>
      <c r="AT40" s="138">
        <f t="shared" si="71"/>
        <v>3028.1359694119346</v>
      </c>
      <c r="AU40" s="138">
        <f t="shared" si="72"/>
        <v>3451.6319264188387</v>
      </c>
      <c r="AV40" s="138">
        <f t="shared" si="73"/>
        <v>3835.3203342457764</v>
      </c>
      <c r="AW40" s="138">
        <f t="shared" si="74"/>
        <v>4175.7754386874622</v>
      </c>
      <c r="AX40" s="138">
        <f t="shared" si="75"/>
        <v>4469.3741730902002</v>
      </c>
      <c r="AY40" s="138">
        <f t="shared" si="76"/>
        <v>4712.2862424602536</v>
      </c>
      <c r="AZ40" s="138">
        <f t="shared" si="77"/>
        <v>4900.4637414112694</v>
      </c>
      <c r="BA40" s="138">
        <f t="shared" si="78"/>
        <v>5029.6302848554078</v>
      </c>
      <c r="BB40" s="138">
        <f t="shared" si="79"/>
        <v>5095.269629408318</v>
      </c>
      <c r="BC40" s="138">
        <f t="shared" si="80"/>
        <v>5092.6137625059273</v>
      </c>
      <c r="BD40" s="138">
        <f t="shared" si="81"/>
        <v>5016.6304352158659</v>
      </c>
      <c r="BE40" s="138">
        <f t="shared" si="82"/>
        <v>4862.0101136658959</v>
      </c>
      <c r="BF40" s="138">
        <f t="shared" si="83"/>
        <v>4623.1523229066115</v>
      </c>
      <c r="BG40" s="138">
        <f t="shared" si="84"/>
        <v>4294.1513558723127</v>
      </c>
      <c r="BH40" s="138">
        <f t="shared" si="85"/>
        <v>3868.7813188995387</v>
      </c>
      <c r="BI40" s="138">
        <f t="shared" si="86"/>
        <v>3340.4804840065808</v>
      </c>
      <c r="BJ40" s="138">
        <f t="shared" si="87"/>
        <v>2702.3349168277709</v>
      </c>
      <c r="BK40" s="138">
        <f t="shared" si="88"/>
        <v>1947.0613477276675</v>
      </c>
      <c r="BL40" s="139">
        <f t="shared" si="89"/>
        <v>1066.9892521941838</v>
      </c>
      <c r="BN40" s="142">
        <f t="shared" si="90"/>
        <v>-4515.9337682596815</v>
      </c>
      <c r="BO40" s="138">
        <f t="shared" ref="BO40:CQ40" si="99">IF($D16="", "", BO$2-BO16)</f>
        <v>-3832.9015498699446</v>
      </c>
      <c r="BP40" s="138">
        <f t="shared" si="99"/>
        <v>-3162.5902824455407</v>
      </c>
      <c r="BQ40" s="138">
        <f t="shared" si="99"/>
        <v>-2506.7950217307953</v>
      </c>
      <c r="BR40" s="138">
        <f t="shared" si="99"/>
        <v>-1867.4246182740317</v>
      </c>
      <c r="BS40" s="138">
        <f t="shared" si="99"/>
        <v>-1246.5076671590505</v>
      </c>
      <c r="BT40" s="138">
        <f t="shared" si="99"/>
        <v>-646.19874331951723</v>
      </c>
      <c r="BU40" s="138">
        <f t="shared" si="99"/>
        <v>-68.784935520146973</v>
      </c>
      <c r="BV40" s="138">
        <f t="shared" si="99"/>
        <v>483.30730732779193</v>
      </c>
      <c r="BW40" s="138">
        <f t="shared" si="99"/>
        <v>1007.5050032417057</v>
      </c>
      <c r="BX40" s="138">
        <f t="shared" si="99"/>
        <v>1501.0811227226222</v>
      </c>
      <c r="BY40" s="138">
        <f t="shared" si="99"/>
        <v>1961.1467172177508</v>
      </c>
      <c r="BZ40" s="138">
        <f t="shared" si="99"/>
        <v>2384.6426742246549</v>
      </c>
      <c r="CA40" s="138">
        <f t="shared" si="99"/>
        <v>2768.3310820515908</v>
      </c>
      <c r="CB40" s="138">
        <f t="shared" si="99"/>
        <v>3108.7861864932784</v>
      </c>
      <c r="CC40" s="138">
        <f t="shared" si="99"/>
        <v>3402.3849208960164</v>
      </c>
      <c r="CD40" s="138">
        <f t="shared" si="99"/>
        <v>3645.2969902660698</v>
      </c>
      <c r="CE40" s="138">
        <f t="shared" si="99"/>
        <v>3833.4744892170856</v>
      </c>
      <c r="CF40" s="138">
        <f t="shared" si="99"/>
        <v>3962.641032661224</v>
      </c>
      <c r="CG40" s="138">
        <f t="shared" si="99"/>
        <v>4028.2803772141342</v>
      </c>
      <c r="CH40" s="138">
        <f t="shared" si="99"/>
        <v>4025.6245103117399</v>
      </c>
      <c r="CI40" s="138">
        <f t="shared" si="99"/>
        <v>3949.6411830216821</v>
      </c>
      <c r="CJ40" s="138">
        <f t="shared" si="99"/>
        <v>3795.0208614717121</v>
      </c>
      <c r="CK40" s="138">
        <f t="shared" si="99"/>
        <v>3556.1630707124277</v>
      </c>
      <c r="CL40" s="138">
        <f t="shared" si="99"/>
        <v>3227.1621036781289</v>
      </c>
      <c r="CM40" s="138">
        <f t="shared" si="99"/>
        <v>2801.792066705355</v>
      </c>
      <c r="CN40" s="138">
        <f t="shared" si="99"/>
        <v>2273.491231812397</v>
      </c>
      <c r="CO40" s="138">
        <f t="shared" si="99"/>
        <v>1635.3456646335835</v>
      </c>
      <c r="CP40" s="138">
        <f t="shared" si="99"/>
        <v>880.07209553348366</v>
      </c>
      <c r="CQ40" s="139">
        <f t="shared" si="99"/>
        <v>0</v>
      </c>
    </row>
    <row r="41" spans="2:95" x14ac:dyDescent="0.25">
      <c r="B41" s="10" t="s">
        <v>23</v>
      </c>
      <c r="C41" s="1"/>
      <c r="D41" s="1"/>
      <c r="E41" s="1"/>
      <c r="F41" s="1"/>
      <c r="G41" s="10" t="s">
        <v>24</v>
      </c>
      <c r="H41" s="10" t="s">
        <v>1</v>
      </c>
      <c r="I41" s="1"/>
      <c r="J41" s="1"/>
      <c r="K41" s="1"/>
      <c r="L41" s="1"/>
      <c r="M41" s="1"/>
      <c r="AH41" s="53"/>
      <c r="AI41" s="142">
        <f t="shared" si="60"/>
        <v>-3861.8262764341071</v>
      </c>
      <c r="AJ41" s="138">
        <f t="shared" si="61"/>
        <v>-3095.2476348228397</v>
      </c>
      <c r="AK41" s="138">
        <f t="shared" si="62"/>
        <v>-2343.5337053585267</v>
      </c>
      <c r="AL41" s="138">
        <f t="shared" si="63"/>
        <v>-1608.6812284546781</v>
      </c>
      <c r="AM41" s="138">
        <f t="shared" si="64"/>
        <v>-892.81084968392861</v>
      </c>
      <c r="AN41" s="138">
        <f t="shared" si="65"/>
        <v>-198.1734928518008</v>
      </c>
      <c r="AO41" s="138">
        <f t="shared" si="66"/>
        <v>472.84296509613068</v>
      </c>
      <c r="AP41" s="138">
        <f t="shared" si="67"/>
        <v>1117.7067036568897</v>
      </c>
      <c r="AQ41" s="138">
        <f t="shared" si="68"/>
        <v>1733.7346385622495</v>
      </c>
      <c r="AR41" s="138">
        <f t="shared" si="69"/>
        <v>2318.0847568693262</v>
      </c>
      <c r="AS41" s="138">
        <f t="shared" si="70"/>
        <v>2867.7480917822504</v>
      </c>
      <c r="AT41" s="138">
        <f t="shared" si="71"/>
        <v>3379.5403209515916</v>
      </c>
      <c r="AU41" s="138">
        <f t="shared" si="72"/>
        <v>3850.0929712812194</v>
      </c>
      <c r="AV41" s="138">
        <f t="shared" si="73"/>
        <v>4275.8442125283291</v>
      </c>
      <c r="AW41" s="138">
        <f t="shared" si="74"/>
        <v>4653.0292212006025</v>
      </c>
      <c r="AX41" s="138">
        <f t="shared" si="75"/>
        <v>4977.6700954436201</v>
      </c>
      <c r="AY41" s="138">
        <f t="shared" si="76"/>
        <v>5245.5653007635956</v>
      </c>
      <c r="AZ41" s="138">
        <f t="shared" si="77"/>
        <v>5452.278625544539</v>
      </c>
      <c r="BA41" s="138">
        <f t="shared" si="78"/>
        <v>5593.1276243981374</v>
      </c>
      <c r="BB41" s="138">
        <f t="shared" si="79"/>
        <v>5663.1715264203085</v>
      </c>
      <c r="BC41" s="138">
        <f t="shared" si="80"/>
        <v>5657.1985844245028</v>
      </c>
      <c r="BD41" s="138">
        <f t="shared" si="81"/>
        <v>5569.7128401745395</v>
      </c>
      <c r="BE41" s="138">
        <f t="shared" si="82"/>
        <v>5394.9202795454476</v>
      </c>
      <c r="BF41" s="138">
        <f t="shared" si="83"/>
        <v>5126.7143504020023</v>
      </c>
      <c r="BG41" s="138">
        <f t="shared" si="84"/>
        <v>4758.6608147944753</v>
      </c>
      <c r="BH41" s="138">
        <f t="shared" si="85"/>
        <v>4283.9819058292633</v>
      </c>
      <c r="BI41" s="138">
        <f t="shared" si="86"/>
        <v>3695.5397582802798</v>
      </c>
      <c r="BJ41" s="138">
        <f t="shared" si="87"/>
        <v>2985.8190806536113</v>
      </c>
      <c r="BK41" s="138">
        <f t="shared" si="88"/>
        <v>2146.9090350129554</v>
      </c>
      <c r="BL41" s="139">
        <f t="shared" si="89"/>
        <v>1170.4842894005269</v>
      </c>
      <c r="BN41" s="142">
        <f t="shared" si="90"/>
        <v>-5032.3105658346612</v>
      </c>
      <c r="BO41" s="138">
        <f t="shared" ref="BO41:CQ41" si="100">IF($D17="", "", BO$2-BO17)</f>
        <v>-4265.7319242233934</v>
      </c>
      <c r="BP41" s="138">
        <f t="shared" si="100"/>
        <v>-3514.0179947590805</v>
      </c>
      <c r="BQ41" s="138">
        <f t="shared" si="100"/>
        <v>-2779.1655178552319</v>
      </c>
      <c r="BR41" s="138">
        <f t="shared" si="100"/>
        <v>-2063.2951390844828</v>
      </c>
      <c r="BS41" s="138">
        <f t="shared" si="100"/>
        <v>-1368.6577822523541</v>
      </c>
      <c r="BT41" s="138">
        <f t="shared" si="100"/>
        <v>-697.6413243044226</v>
      </c>
      <c r="BU41" s="138">
        <f t="shared" si="100"/>
        <v>-52.777585743664531</v>
      </c>
      <c r="BV41" s="138">
        <f t="shared" si="100"/>
        <v>563.25034916169534</v>
      </c>
      <c r="BW41" s="138">
        <f t="shared" si="100"/>
        <v>1147.600467468772</v>
      </c>
      <c r="BX41" s="138">
        <f t="shared" si="100"/>
        <v>1697.263802381698</v>
      </c>
      <c r="BY41" s="138">
        <f t="shared" si="100"/>
        <v>2209.0560315510374</v>
      </c>
      <c r="BZ41" s="138">
        <f t="shared" si="100"/>
        <v>2679.6086818806652</v>
      </c>
      <c r="CA41" s="138">
        <f t="shared" si="100"/>
        <v>3105.3599231277767</v>
      </c>
      <c r="CB41" s="138">
        <f t="shared" si="100"/>
        <v>3482.5449318000465</v>
      </c>
      <c r="CC41" s="138">
        <f t="shared" si="100"/>
        <v>3807.1858060430677</v>
      </c>
      <c r="CD41" s="138">
        <f t="shared" si="100"/>
        <v>4075.0810113630432</v>
      </c>
      <c r="CE41" s="138">
        <f t="shared" si="100"/>
        <v>4281.7943361439829</v>
      </c>
      <c r="CF41" s="138">
        <f t="shared" si="100"/>
        <v>4422.643334997585</v>
      </c>
      <c r="CG41" s="138">
        <f t="shared" si="100"/>
        <v>4492.6872370197525</v>
      </c>
      <c r="CH41" s="138">
        <f t="shared" si="100"/>
        <v>4486.7142950239504</v>
      </c>
      <c r="CI41" s="138">
        <f t="shared" si="100"/>
        <v>4399.2285507739871</v>
      </c>
      <c r="CJ41" s="138">
        <f t="shared" si="100"/>
        <v>4224.4359901448915</v>
      </c>
      <c r="CK41" s="138">
        <f t="shared" si="100"/>
        <v>3956.2300610014499</v>
      </c>
      <c r="CL41" s="138">
        <f t="shared" si="100"/>
        <v>3588.1765253939229</v>
      </c>
      <c r="CM41" s="138">
        <f t="shared" si="100"/>
        <v>3113.4976164287073</v>
      </c>
      <c r="CN41" s="138">
        <f t="shared" si="100"/>
        <v>2525.0554688797274</v>
      </c>
      <c r="CO41" s="138">
        <f t="shared" si="100"/>
        <v>1815.3347912530589</v>
      </c>
      <c r="CP41" s="138">
        <f t="shared" si="100"/>
        <v>976.42474561239942</v>
      </c>
      <c r="CQ41" s="139">
        <f t="shared" si="100"/>
        <v>-2.9103830456733704E-11</v>
      </c>
    </row>
    <row r="42" spans="2:95" x14ac:dyDescent="0.25">
      <c r="B42" s="33" t="s">
        <v>28</v>
      </c>
      <c r="C42" s="1"/>
      <c r="D42" s="1"/>
      <c r="E42" s="1"/>
      <c r="F42" s="1"/>
      <c r="G42" s="35">
        <v>4.1250000000000002E-2</v>
      </c>
      <c r="H42" s="36">
        <v>-10</v>
      </c>
      <c r="I42" s="33" t="s">
        <v>26</v>
      </c>
      <c r="J42" s="1"/>
      <c r="K42" s="1"/>
      <c r="L42" s="1"/>
      <c r="M42" s="1"/>
      <c r="AH42" s="53"/>
      <c r="AI42" s="142">
        <f t="shared" si="60"/>
        <v>-4685.4551914624644</v>
      </c>
      <c r="AJ42" s="138">
        <f t="shared" si="61"/>
        <v>-3824.8576466964632</v>
      </c>
      <c r="AK42" s="138">
        <f t="shared" si="62"/>
        <v>-2981.1860090504824</v>
      </c>
      <c r="AL42" s="138">
        <f t="shared" si="63"/>
        <v>-2156.6307459267164</v>
      </c>
      <c r="AM42" s="138">
        <f t="shared" si="64"/>
        <v>-1353.5155964235209</v>
      </c>
      <c r="AN42" s="138">
        <f t="shared" si="65"/>
        <v>-574.30432095421293</v>
      </c>
      <c r="AO42" s="138">
        <f t="shared" si="66"/>
        <v>178.39223344360107</v>
      </c>
      <c r="AP42" s="138">
        <f t="shared" si="67"/>
        <v>901.80873794814033</v>
      </c>
      <c r="AQ42" s="138">
        <f t="shared" si="68"/>
        <v>1593.0176421608012</v>
      </c>
      <c r="AR42" s="138">
        <f t="shared" si="69"/>
        <v>2248.9210742539526</v>
      </c>
      <c r="AS42" s="138">
        <f t="shared" si="70"/>
        <v>2866.2423649561333</v>
      </c>
      <c r="AT42" s="138">
        <f t="shared" si="71"/>
        <v>3441.5171785684906</v>
      </c>
      <c r="AU42" s="138">
        <f t="shared" si="72"/>
        <v>3971.0842334715235</v>
      </c>
      <c r="AV42" s="138">
        <f t="shared" si="73"/>
        <v>4451.0755938164875</v>
      </c>
      <c r="AW42" s="138">
        <f t="shared" si="74"/>
        <v>4877.4065132955257</v>
      </c>
      <c r="AX42" s="138">
        <f t="shared" si="75"/>
        <v>5245.7648110524715</v>
      </c>
      <c r="AY42" s="138">
        <f t="shared" si="76"/>
        <v>5551.5997589274739</v>
      </c>
      <c r="AZ42" s="138">
        <f t="shared" si="77"/>
        <v>5790.1104583204542</v>
      </c>
      <c r="BA42" s="138">
        <f t="shared" si="78"/>
        <v>5956.2336840151766</v>
      </c>
      <c r="BB42" s="138">
        <f t="shared" si="79"/>
        <v>6044.6311713183204</v>
      </c>
      <c r="BC42" s="138">
        <f t="shared" si="80"/>
        <v>6049.6763218390224</v>
      </c>
      <c r="BD42" s="138">
        <f t="shared" si="81"/>
        <v>5965.4403021636172</v>
      </c>
      <c r="BE42" s="138">
        <f t="shared" si="82"/>
        <v>5785.6775085593363</v>
      </c>
      <c r="BF42" s="138">
        <f t="shared" si="83"/>
        <v>5503.8103696750441</v>
      </c>
      <c r="BG42" s="138">
        <f t="shared" si="84"/>
        <v>5112.913457991086</v>
      </c>
      <c r="BH42" s="138">
        <f t="shared" si="85"/>
        <v>4605.6968794984969</v>
      </c>
      <c r="BI42" s="138">
        <f t="shared" si="86"/>
        <v>3974.4889097677151</v>
      </c>
      <c r="BJ42" s="138">
        <f t="shared" si="87"/>
        <v>3211.2178431835564</v>
      </c>
      <c r="BK42" s="138">
        <f t="shared" si="88"/>
        <v>2307.393020685864</v>
      </c>
      <c r="BL42" s="139">
        <f t="shared" si="89"/>
        <v>1254.0849998524718</v>
      </c>
      <c r="BN42" s="142">
        <f t="shared" si="90"/>
        <v>-5939.5401913149399</v>
      </c>
      <c r="BO42" s="138">
        <f t="shared" ref="BO42:CQ42" si="101">IF($D18="", "", BO$2-BO18)</f>
        <v>-5078.9426465489378</v>
      </c>
      <c r="BP42" s="138">
        <f t="shared" si="101"/>
        <v>-4235.271008902957</v>
      </c>
      <c r="BQ42" s="138">
        <f t="shared" si="101"/>
        <v>-3410.7157457791909</v>
      </c>
      <c r="BR42" s="138">
        <f t="shared" si="101"/>
        <v>-2607.6005962759955</v>
      </c>
      <c r="BS42" s="138">
        <f t="shared" si="101"/>
        <v>-1828.3893208066875</v>
      </c>
      <c r="BT42" s="138">
        <f t="shared" si="101"/>
        <v>-1075.6927664088726</v>
      </c>
      <c r="BU42" s="138">
        <f t="shared" si="101"/>
        <v>-352.27626190433512</v>
      </c>
      <c r="BV42" s="138">
        <f t="shared" si="101"/>
        <v>338.93264230832574</v>
      </c>
      <c r="BW42" s="138">
        <f t="shared" si="101"/>
        <v>994.83607440147898</v>
      </c>
      <c r="BX42" s="138">
        <f t="shared" si="101"/>
        <v>1612.1573651036597</v>
      </c>
      <c r="BY42" s="138">
        <f t="shared" si="101"/>
        <v>2187.4321787160152</v>
      </c>
      <c r="BZ42" s="138">
        <f t="shared" si="101"/>
        <v>2716.999233619048</v>
      </c>
      <c r="CA42" s="138">
        <f t="shared" si="101"/>
        <v>3196.9905939640157</v>
      </c>
      <c r="CB42" s="138">
        <f t="shared" si="101"/>
        <v>3623.3215134430502</v>
      </c>
      <c r="CC42" s="138">
        <f t="shared" si="101"/>
        <v>3991.679811199996</v>
      </c>
      <c r="CD42" s="138">
        <f t="shared" si="101"/>
        <v>4297.5147590749984</v>
      </c>
      <c r="CE42" s="138">
        <f t="shared" si="101"/>
        <v>4536.0254584679788</v>
      </c>
      <c r="CF42" s="138">
        <f t="shared" si="101"/>
        <v>4702.1486841627047</v>
      </c>
      <c r="CG42" s="138">
        <f t="shared" si="101"/>
        <v>4790.546171465845</v>
      </c>
      <c r="CH42" s="138">
        <f t="shared" si="101"/>
        <v>4795.591321986547</v>
      </c>
      <c r="CI42" s="138">
        <f t="shared" si="101"/>
        <v>4711.3553023111454</v>
      </c>
      <c r="CJ42" s="138">
        <f t="shared" si="101"/>
        <v>4531.5925087068608</v>
      </c>
      <c r="CK42" s="138">
        <f t="shared" si="101"/>
        <v>4249.7253698225686</v>
      </c>
      <c r="CL42" s="138">
        <f t="shared" si="101"/>
        <v>3858.8284581386106</v>
      </c>
      <c r="CM42" s="138">
        <f t="shared" si="101"/>
        <v>3351.6118796460214</v>
      </c>
      <c r="CN42" s="138">
        <f t="shared" si="101"/>
        <v>2720.4039099152433</v>
      </c>
      <c r="CO42" s="138">
        <f t="shared" si="101"/>
        <v>1957.1328433310846</v>
      </c>
      <c r="CP42" s="138">
        <f t="shared" si="101"/>
        <v>1053.3080208333849</v>
      </c>
      <c r="CQ42" s="139">
        <f t="shared" si="101"/>
        <v>0</v>
      </c>
    </row>
    <row r="43" spans="2:95" x14ac:dyDescent="0.25">
      <c r="B43" s="33" t="s">
        <v>29</v>
      </c>
      <c r="C43" s="1"/>
      <c r="D43" s="1"/>
      <c r="E43" s="1"/>
      <c r="F43" s="1"/>
      <c r="G43" s="35">
        <v>0.04</v>
      </c>
      <c r="H43" s="36">
        <v>10</v>
      </c>
      <c r="I43" s="33" t="s">
        <v>27</v>
      </c>
      <c r="J43" s="1"/>
      <c r="K43" s="1"/>
      <c r="L43" s="1"/>
      <c r="M43" s="1"/>
      <c r="AH43" s="53"/>
      <c r="AI43" s="142">
        <f t="shared" si="60"/>
        <v>-5712.4995615203861</v>
      </c>
      <c r="AJ43" s="138">
        <f t="shared" si="61"/>
        <v>-4751.4479359001325</v>
      </c>
      <c r="AK43" s="138">
        <f t="shared" si="62"/>
        <v>-3809.4479980703964</v>
      </c>
      <c r="AL43" s="138">
        <f t="shared" si="63"/>
        <v>-2888.8802212200881</v>
      </c>
      <c r="AM43" s="138">
        <f t="shared" si="64"/>
        <v>-1992.2671169850564</v>
      </c>
      <c r="AN43" s="138">
        <f t="shared" si="65"/>
        <v>-1122.2803215448857</v>
      </c>
      <c r="AO43" s="138">
        <f t="shared" si="66"/>
        <v>-281.74800923365365</v>
      </c>
      <c r="AP43" s="138">
        <f t="shared" si="67"/>
        <v>526.33735177991366</v>
      </c>
      <c r="AQ43" s="138">
        <f t="shared" si="68"/>
        <v>1298.8108865550403</v>
      </c>
      <c r="AR43" s="138">
        <f t="shared" si="69"/>
        <v>2032.3268273356316</v>
      </c>
      <c r="AS43" s="138">
        <f t="shared" si="70"/>
        <v>2723.3496378653017</v>
      </c>
      <c r="AT43" s="138">
        <f t="shared" si="71"/>
        <v>3368.1447308063453</v>
      </c>
      <c r="AU43" s="138">
        <f t="shared" si="72"/>
        <v>3962.7687602596925</v>
      </c>
      <c r="AV43" s="138">
        <f t="shared" si="73"/>
        <v>4503.0594706029187</v>
      </c>
      <c r="AW43" s="138">
        <f t="shared" si="74"/>
        <v>4984.6250820485548</v>
      </c>
      <c r="AX43" s="138">
        <f t="shared" si="75"/>
        <v>5402.8331924760787</v>
      </c>
      <c r="AY43" s="138">
        <f t="shared" si="76"/>
        <v>5752.7991742064842</v>
      </c>
      <c r="AZ43" s="138">
        <f t="shared" si="77"/>
        <v>6029.3740434633764</v>
      </c>
      <c r="BA43" s="138">
        <f t="shared" si="78"/>
        <v>6227.1317793036978</v>
      </c>
      <c r="BB43" s="138">
        <f t="shared" si="79"/>
        <v>6340.3560677957794</v>
      </c>
      <c r="BC43" s="138">
        <f t="shared" si="80"/>
        <v>6363.0264461767147</v>
      </c>
      <c r="BD43" s="138">
        <f t="shared" si="81"/>
        <v>6288.8038206276506</v>
      </c>
      <c r="BE43" s="138">
        <f t="shared" si="82"/>
        <v>6111.0153301697974</v>
      </c>
      <c r="BF43" s="138">
        <f t="shared" si="83"/>
        <v>5822.6385279940077</v>
      </c>
      <c r="BG43" s="138">
        <f t="shared" si="84"/>
        <v>5416.2848503021742</v>
      </c>
      <c r="BH43" s="138">
        <f t="shared" si="85"/>
        <v>4884.1823414447936</v>
      </c>
      <c r="BI43" s="138">
        <f t="shared" si="86"/>
        <v>4218.1576027964184</v>
      </c>
      <c r="BJ43" s="138">
        <f t="shared" si="87"/>
        <v>3409.6169314052313</v>
      </c>
      <c r="BK43" s="138">
        <f t="shared" si="88"/>
        <v>2449.5266129913434</v>
      </c>
      <c r="BL43" s="139">
        <f t="shared" si="89"/>
        <v>1328.3923323421623</v>
      </c>
      <c r="BN43" s="142">
        <f t="shared" si="90"/>
        <v>-7040.8918938625429</v>
      </c>
      <c r="BO43" s="138">
        <f t="shared" ref="BO43:CQ43" si="102">IF($D19="", "", BO$2-BO19)</f>
        <v>-6079.8402682422893</v>
      </c>
      <c r="BP43" s="138">
        <f t="shared" si="102"/>
        <v>-5137.8403304125532</v>
      </c>
      <c r="BQ43" s="138">
        <f t="shared" si="102"/>
        <v>-4217.2725535622449</v>
      </c>
      <c r="BR43" s="138">
        <f t="shared" si="102"/>
        <v>-3320.6594493272132</v>
      </c>
      <c r="BS43" s="138">
        <f t="shared" si="102"/>
        <v>-2450.6726538870425</v>
      </c>
      <c r="BT43" s="138">
        <f t="shared" si="102"/>
        <v>-1610.1403415758105</v>
      </c>
      <c r="BU43" s="138">
        <f t="shared" si="102"/>
        <v>-802.05498056224314</v>
      </c>
      <c r="BV43" s="138">
        <f t="shared" si="102"/>
        <v>-29.581445787116536</v>
      </c>
      <c r="BW43" s="138">
        <f t="shared" si="102"/>
        <v>703.9344949934748</v>
      </c>
      <c r="BX43" s="138">
        <f t="shared" si="102"/>
        <v>1394.9573055231449</v>
      </c>
      <c r="BY43" s="138">
        <f t="shared" si="102"/>
        <v>2039.7523984641884</v>
      </c>
      <c r="BZ43" s="138">
        <f t="shared" si="102"/>
        <v>2634.3764279175375</v>
      </c>
      <c r="CA43" s="138">
        <f t="shared" si="102"/>
        <v>3174.6671382607601</v>
      </c>
      <c r="CB43" s="138">
        <f t="shared" si="102"/>
        <v>3656.2327497063961</v>
      </c>
      <c r="CC43" s="138">
        <f t="shared" si="102"/>
        <v>4074.4408601339237</v>
      </c>
      <c r="CD43" s="138">
        <f t="shared" si="102"/>
        <v>4424.4068418643292</v>
      </c>
      <c r="CE43" s="138">
        <f t="shared" si="102"/>
        <v>4700.9817111212178</v>
      </c>
      <c r="CF43" s="138">
        <f t="shared" si="102"/>
        <v>4898.7394469615392</v>
      </c>
      <c r="CG43" s="138">
        <f t="shared" si="102"/>
        <v>5011.9637354536244</v>
      </c>
      <c r="CH43" s="138">
        <f t="shared" si="102"/>
        <v>5034.6341138345597</v>
      </c>
      <c r="CI43" s="138">
        <f t="shared" si="102"/>
        <v>4960.4114882854919</v>
      </c>
      <c r="CJ43" s="138">
        <f t="shared" si="102"/>
        <v>4782.6229978276388</v>
      </c>
      <c r="CK43" s="138">
        <f t="shared" si="102"/>
        <v>4494.2461956518528</v>
      </c>
      <c r="CL43" s="138">
        <f t="shared" si="102"/>
        <v>4087.8925179600192</v>
      </c>
      <c r="CM43" s="138">
        <f t="shared" si="102"/>
        <v>3555.7900091026386</v>
      </c>
      <c r="CN43" s="138">
        <f t="shared" si="102"/>
        <v>2889.7652704542561</v>
      </c>
      <c r="CO43" s="138">
        <f t="shared" si="102"/>
        <v>2081.2245990630763</v>
      </c>
      <c r="CP43" s="138">
        <f t="shared" si="102"/>
        <v>1121.1342806491884</v>
      </c>
      <c r="CQ43" s="139">
        <f t="shared" si="102"/>
        <v>0</v>
      </c>
    </row>
    <row r="44" spans="2:95" x14ac:dyDescent="0.25">
      <c r="B44" s="1"/>
      <c r="C44" s="129"/>
      <c r="D44" s="1"/>
      <c r="E44" s="1"/>
      <c r="F44" s="1"/>
      <c r="G44" s="129" t="s">
        <v>25</v>
      </c>
      <c r="H44" s="108">
        <f>H43/(ABS(H42)+ABS(H43))*(G42-G43)+G43</f>
        <v>4.0625000000000001E-2</v>
      </c>
      <c r="I44" s="1"/>
      <c r="J44" s="1"/>
      <c r="K44" s="1"/>
      <c r="L44" s="1"/>
      <c r="M44" s="1"/>
      <c r="AH44" s="53"/>
      <c r="AI44" s="142">
        <f t="shared" si="60"/>
        <v>-7147.8034787264951</v>
      </c>
      <c r="AJ44" s="138">
        <f t="shared" si="61"/>
        <v>-6074.9131697646708</v>
      </c>
      <c r="AK44" s="138">
        <f t="shared" si="62"/>
        <v>-5023.164049144767</v>
      </c>
      <c r="AL44" s="138">
        <f t="shared" si="63"/>
        <v>-3995.120085167252</v>
      </c>
      <c r="AM44" s="138">
        <f t="shared" si="64"/>
        <v>-2993.4953961437759</v>
      </c>
      <c r="AN44" s="138">
        <f t="shared" si="65"/>
        <v>-2021.1616338477661</v>
      </c>
      <c r="AO44" s="138">
        <f t="shared" si="66"/>
        <v>-1081.1557044489218</v>
      </c>
      <c r="AP44" s="138">
        <f t="shared" si="67"/>
        <v>-176.68784180375587</v>
      </c>
      <c r="AQ44" s="138">
        <f t="shared" si="68"/>
        <v>688.84995138196609</v>
      </c>
      <c r="AR44" s="138">
        <f t="shared" si="69"/>
        <v>1511.8750783343949</v>
      </c>
      <c r="AS44" s="138">
        <f t="shared" si="70"/>
        <v>2288.6051220521567</v>
      </c>
      <c r="AT44" s="138">
        <f t="shared" si="71"/>
        <v>3015.0482005949125</v>
      </c>
      <c r="AU44" s="138">
        <f t="shared" si="72"/>
        <v>3686.9928854470309</v>
      </c>
      <c r="AV44" s="138">
        <f t="shared" si="73"/>
        <v>4299.9976637937871</v>
      </c>
      <c r="AW44" s="138">
        <f t="shared" si="74"/>
        <v>4849.3799247202078</v>
      </c>
      <c r="AX44" s="138">
        <f t="shared" si="75"/>
        <v>5330.2044484818434</v>
      </c>
      <c r="AY44" s="138">
        <f t="shared" si="76"/>
        <v>5737.2713771006202</v>
      </c>
      <c r="AZ44" s="138">
        <f t="shared" si="77"/>
        <v>6065.1036435997194</v>
      </c>
      <c r="BA44" s="138">
        <f t="shared" si="78"/>
        <v>6307.9338362198396</v>
      </c>
      <c r="BB44" s="138">
        <f t="shared" si="79"/>
        <v>6459.690472938044</v>
      </c>
      <c r="BC44" s="138">
        <f t="shared" si="80"/>
        <v>6513.9836605514101</v>
      </c>
      <c r="BD44" s="138">
        <f t="shared" si="81"/>
        <v>6464.0901114817461</v>
      </c>
      <c r="BE44" s="138">
        <f t="shared" si="82"/>
        <v>6302.9374903042153</v>
      </c>
      <c r="BF44" s="138">
        <f t="shared" si="83"/>
        <v>6023.088060799706</v>
      </c>
      <c r="BG44" s="138">
        <f t="shared" si="84"/>
        <v>5616.7216030798081</v>
      </c>
      <c r="BH44" s="138">
        <f t="shared" si="85"/>
        <v>5075.6175690235832</v>
      </c>
      <c r="BI44" s="138">
        <f t="shared" si="86"/>
        <v>4391.1364429052992</v>
      </c>
      <c r="BJ44" s="138">
        <f t="shared" si="87"/>
        <v>3554.2002726714491</v>
      </c>
      <c r="BK44" s="138">
        <f t="shared" si="88"/>
        <v>2555.2723358436051</v>
      </c>
      <c r="BL44" s="139">
        <f t="shared" si="89"/>
        <v>1384.3359024819001</v>
      </c>
      <c r="BN44" s="142">
        <f t="shared" si="90"/>
        <v>-8532.1393812083697</v>
      </c>
      <c r="BO44" s="138">
        <f t="shared" ref="BO44:CQ44" si="103">IF($D20="", "", BO$2-BO20)</f>
        <v>-7459.2490722465445</v>
      </c>
      <c r="BP44" s="138">
        <f t="shared" si="103"/>
        <v>-6407.4999516266398</v>
      </c>
      <c r="BQ44" s="138">
        <f t="shared" si="103"/>
        <v>-5379.4559876491257</v>
      </c>
      <c r="BR44" s="138">
        <f t="shared" si="103"/>
        <v>-4377.8312986256497</v>
      </c>
      <c r="BS44" s="138">
        <f t="shared" si="103"/>
        <v>-3405.4975363296398</v>
      </c>
      <c r="BT44" s="138">
        <f t="shared" si="103"/>
        <v>-2465.4916069307947</v>
      </c>
      <c r="BU44" s="138">
        <f t="shared" si="103"/>
        <v>-1561.0237442856305</v>
      </c>
      <c r="BV44" s="138">
        <f t="shared" si="103"/>
        <v>-695.48595109990856</v>
      </c>
      <c r="BW44" s="138">
        <f t="shared" si="103"/>
        <v>127.53917585252202</v>
      </c>
      <c r="BX44" s="138">
        <f t="shared" si="103"/>
        <v>904.26921957028389</v>
      </c>
      <c r="BY44" s="138">
        <f t="shared" si="103"/>
        <v>1630.7122981130378</v>
      </c>
      <c r="BZ44" s="138">
        <f t="shared" si="103"/>
        <v>2302.6569829651562</v>
      </c>
      <c r="CA44" s="138">
        <f t="shared" si="103"/>
        <v>2915.6617613119161</v>
      </c>
      <c r="CB44" s="138">
        <f t="shared" si="103"/>
        <v>3465.0440222383331</v>
      </c>
      <c r="CC44" s="138">
        <f t="shared" si="103"/>
        <v>3945.8685459999688</v>
      </c>
      <c r="CD44" s="138">
        <f t="shared" si="103"/>
        <v>4352.9354746187455</v>
      </c>
      <c r="CE44" s="138">
        <f t="shared" si="103"/>
        <v>4680.7677411178447</v>
      </c>
      <c r="CF44" s="138">
        <f t="shared" si="103"/>
        <v>4923.5979337379686</v>
      </c>
      <c r="CG44" s="138">
        <f t="shared" si="103"/>
        <v>5075.3545704561693</v>
      </c>
      <c r="CH44" s="138">
        <f t="shared" si="103"/>
        <v>5129.6477580695355</v>
      </c>
      <c r="CI44" s="138">
        <f t="shared" si="103"/>
        <v>5079.7542089998751</v>
      </c>
      <c r="CJ44" s="138">
        <f t="shared" si="103"/>
        <v>4918.6015878223407</v>
      </c>
      <c r="CK44" s="138">
        <f t="shared" si="103"/>
        <v>4638.7521583178313</v>
      </c>
      <c r="CL44" s="138">
        <f t="shared" si="103"/>
        <v>4232.3857005979371</v>
      </c>
      <c r="CM44" s="138">
        <f t="shared" si="103"/>
        <v>3691.2816665417049</v>
      </c>
      <c r="CN44" s="138">
        <f t="shared" si="103"/>
        <v>3006.8005404234282</v>
      </c>
      <c r="CO44" s="138">
        <f t="shared" si="103"/>
        <v>2169.864370189578</v>
      </c>
      <c r="CP44" s="138">
        <f t="shared" si="103"/>
        <v>1170.9364333617268</v>
      </c>
      <c r="CQ44" s="139">
        <f t="shared" si="103"/>
        <v>2.9103830456733704E-11</v>
      </c>
    </row>
    <row r="45" spans="2:95" ht="15.75" thickBot="1" x14ac:dyDescent="0.3">
      <c r="B45" s="1"/>
      <c r="C45" s="1"/>
      <c r="D45" s="1"/>
      <c r="E45" s="1"/>
      <c r="F45" s="1"/>
      <c r="G45" s="1"/>
      <c r="H45" s="1"/>
      <c r="I45" s="1"/>
      <c r="J45" s="1"/>
      <c r="K45" s="1"/>
      <c r="L45" s="1"/>
      <c r="M45" s="1"/>
      <c r="AH45" s="53"/>
      <c r="AI45" s="142">
        <f t="shared" si="60"/>
        <v>-8373.8566905745902</v>
      </c>
      <c r="AJ45" s="138">
        <f t="shared" si="61"/>
        <v>-7191.4421390912685</v>
      </c>
      <c r="AK45" s="138">
        <f t="shared" si="62"/>
        <v>-6032.5941346149857</v>
      </c>
      <c r="AL45" s="138">
        <f t="shared" si="63"/>
        <v>-4900.062713617699</v>
      </c>
      <c r="AM45" s="138">
        <f t="shared" si="64"/>
        <v>-3796.7557628672294</v>
      </c>
      <c r="AN45" s="138">
        <f t="shared" si="65"/>
        <v>-2725.7466695146086</v>
      </c>
      <c r="AO45" s="138">
        <f t="shared" si="66"/>
        <v>-1690.2823171348209</v>
      </c>
      <c r="AP45" s="138">
        <f t="shared" si="67"/>
        <v>-693.79144284840004</v>
      </c>
      <c r="AQ45" s="138">
        <f t="shared" si="68"/>
        <v>260.10662869681983</v>
      </c>
      <c r="AR45" s="138">
        <f t="shared" si="69"/>
        <v>1167.5928580287655</v>
      </c>
      <c r="AS45" s="138">
        <f t="shared" si="70"/>
        <v>2024.6389530761426</v>
      </c>
      <c r="AT45" s="138">
        <f t="shared" si="71"/>
        <v>2826.997403016916</v>
      </c>
      <c r="AU45" s="138">
        <f t="shared" si="72"/>
        <v>3570.1910650827849</v>
      </c>
      <c r="AV45" s="138">
        <f t="shared" si="73"/>
        <v>4249.5022848530425</v>
      </c>
      <c r="AW45" s="138">
        <f t="shared" si="74"/>
        <v>4859.9615297351484</v>
      </c>
      <c r="AX45" s="138">
        <f t="shared" si="75"/>
        <v>5396.3355144604211</v>
      </c>
      <c r="AY45" s="138">
        <f t="shared" si="76"/>
        <v>5853.1147965162163</v>
      </c>
      <c r="AZ45" s="138">
        <f t="shared" si="77"/>
        <v>6224.5008184888211</v>
      </c>
      <c r="BA45" s="138">
        <f t="shared" si="78"/>
        <v>6504.3923733081538</v>
      </c>
      <c r="BB45" s="138">
        <f t="shared" si="79"/>
        <v>6686.3714673557042</v>
      </c>
      <c r="BC45" s="138">
        <f t="shared" si="80"/>
        <v>6763.6885553262291</v>
      </c>
      <c r="BD45" s="138">
        <f t="shared" si="81"/>
        <v>6729.247119618427</v>
      </c>
      <c r="BE45" s="138">
        <f t="shared" si="82"/>
        <v>6575.5875658636323</v>
      </c>
      <c r="BF45" s="138">
        <f t="shared" si="83"/>
        <v>6294.8704049895168</v>
      </c>
      <c r="BG45" s="138">
        <f t="shared" si="84"/>
        <v>5878.8586909507649</v>
      </c>
      <c r="BH45" s="138">
        <f t="shared" si="85"/>
        <v>5318.899681938281</v>
      </c>
      <c r="BI45" s="138">
        <f t="shared" si="86"/>
        <v>4605.9056915069741</v>
      </c>
      <c r="BJ45" s="138">
        <f t="shared" si="87"/>
        <v>3730.334094625221</v>
      </c>
      <c r="BK45" s="138">
        <f t="shared" si="88"/>
        <v>2682.1664521599814</v>
      </c>
      <c r="BL45" s="139">
        <f t="shared" si="89"/>
        <v>1450.8867157496497</v>
      </c>
      <c r="BN45" s="142">
        <f t="shared" si="90"/>
        <v>-9824.743406324269</v>
      </c>
      <c r="BO45" s="138">
        <f t="shared" ref="BO45:CQ45" si="104">IF($D21="", "", BO$2-BO21)</f>
        <v>-8642.3288548409473</v>
      </c>
      <c r="BP45" s="138">
        <f t="shared" si="104"/>
        <v>-7483.4808503646636</v>
      </c>
      <c r="BQ45" s="138">
        <f t="shared" si="104"/>
        <v>-6350.9494293673779</v>
      </c>
      <c r="BR45" s="138">
        <f t="shared" si="104"/>
        <v>-5247.6424786169082</v>
      </c>
      <c r="BS45" s="138">
        <f t="shared" si="104"/>
        <v>-4176.6333852642856</v>
      </c>
      <c r="BT45" s="138">
        <f t="shared" si="104"/>
        <v>-3141.1690328844998</v>
      </c>
      <c r="BU45" s="138">
        <f t="shared" si="104"/>
        <v>-2144.6781585980789</v>
      </c>
      <c r="BV45" s="138">
        <f t="shared" si="104"/>
        <v>-1190.780087052859</v>
      </c>
      <c r="BW45" s="138">
        <f t="shared" si="104"/>
        <v>-283.29385772091337</v>
      </c>
      <c r="BX45" s="138">
        <f t="shared" si="104"/>
        <v>573.75223732646555</v>
      </c>
      <c r="BY45" s="138">
        <f t="shared" si="104"/>
        <v>1376.110687267239</v>
      </c>
      <c r="BZ45" s="138">
        <f t="shared" si="104"/>
        <v>2119.3043493331061</v>
      </c>
      <c r="CA45" s="138">
        <f t="shared" si="104"/>
        <v>2798.6155691033637</v>
      </c>
      <c r="CB45" s="138">
        <f t="shared" si="104"/>
        <v>3409.0748139854695</v>
      </c>
      <c r="CC45" s="138">
        <f t="shared" si="104"/>
        <v>3945.4487987107423</v>
      </c>
      <c r="CD45" s="138">
        <f t="shared" si="104"/>
        <v>4402.2280807665375</v>
      </c>
      <c r="CE45" s="138">
        <f t="shared" si="104"/>
        <v>4773.6141027391423</v>
      </c>
      <c r="CF45" s="138">
        <f t="shared" si="104"/>
        <v>5053.5056575584749</v>
      </c>
      <c r="CG45" s="138">
        <f t="shared" si="104"/>
        <v>5235.4847516060254</v>
      </c>
      <c r="CH45" s="138">
        <f t="shared" si="104"/>
        <v>5312.8018395765539</v>
      </c>
      <c r="CI45" s="138">
        <f t="shared" si="104"/>
        <v>5278.3604038687481</v>
      </c>
      <c r="CJ45" s="138">
        <f t="shared" si="104"/>
        <v>5124.7008501139499</v>
      </c>
      <c r="CK45" s="138">
        <f t="shared" si="104"/>
        <v>4843.9836892398453</v>
      </c>
      <c r="CL45" s="138">
        <f t="shared" si="104"/>
        <v>4427.971975201086</v>
      </c>
      <c r="CM45" s="138">
        <f t="shared" si="104"/>
        <v>3868.0129661886021</v>
      </c>
      <c r="CN45" s="138">
        <f t="shared" si="104"/>
        <v>3155.0189757572953</v>
      </c>
      <c r="CO45" s="138">
        <f t="shared" si="104"/>
        <v>2279.4473788755422</v>
      </c>
      <c r="CP45" s="138">
        <f t="shared" si="104"/>
        <v>1231.2797364103026</v>
      </c>
      <c r="CQ45" s="139">
        <f t="shared" si="104"/>
        <v>-2.9103830456733704E-11</v>
      </c>
    </row>
    <row r="46" spans="2:95" x14ac:dyDescent="0.25">
      <c r="B46" s="305" t="s">
        <v>34</v>
      </c>
      <c r="C46" s="306"/>
      <c r="D46" s="306"/>
      <c r="E46" s="306"/>
      <c r="F46" s="306"/>
      <c r="G46" s="306"/>
      <c r="H46" s="306"/>
      <c r="I46" s="306"/>
      <c r="J46" s="306"/>
      <c r="K46" s="306"/>
      <c r="L46" s="307"/>
      <c r="M46" s="1"/>
      <c r="AH46" s="53"/>
      <c r="AI46" s="142">
        <f t="shared" si="60"/>
        <v>-10006.682007292362</v>
      </c>
      <c r="AJ46" s="138">
        <f t="shared" si="61"/>
        <v>-8702.7668755175437</v>
      </c>
      <c r="AK46" s="138">
        <f t="shared" si="62"/>
        <v>-7424.8452790607316</v>
      </c>
      <c r="AL46" s="138">
        <f t="shared" si="63"/>
        <v>-6175.8470203344668</v>
      </c>
      <c r="AM46" s="138">
        <f t="shared" si="64"/>
        <v>-4958.8668302387123</v>
      </c>
      <c r="AN46" s="138">
        <f t="shared" si="65"/>
        <v>-3777.1722509866422</v>
      </c>
      <c r="AO46" s="138">
        <f t="shared" si="66"/>
        <v>-2634.2118718988404</v>
      </c>
      <c r="AP46" s="138">
        <f t="shared" si="67"/>
        <v>-1533.6239334953898</v>
      </c>
      <c r="AQ46" s="138">
        <f t="shared" si="68"/>
        <v>-479.24531587044839</v>
      </c>
      <c r="AR46" s="138">
        <f t="shared" si="69"/>
        <v>524.87907198258654</v>
      </c>
      <c r="AS46" s="138">
        <f t="shared" si="70"/>
        <v>1474.4864845149805</v>
      </c>
      <c r="AT46" s="138">
        <f t="shared" si="71"/>
        <v>2365.0860955128701</v>
      </c>
      <c r="AU46" s="138">
        <f t="shared" si="72"/>
        <v>3191.9482986361363</v>
      </c>
      <c r="AV46" s="138">
        <f t="shared" si="73"/>
        <v>3950.0935329024433</v>
      </c>
      <c r="AW46" s="138">
        <f t="shared" si="74"/>
        <v>4634.2806125713068</v>
      </c>
      <c r="AX46" s="138">
        <f t="shared" si="75"/>
        <v>5238.9945400061224</v>
      </c>
      <c r="AY46" s="138">
        <f t="shared" si="76"/>
        <v>5758.4337791789112</v>
      </c>
      <c r="AZ46" s="138">
        <f t="shared" si="77"/>
        <v>6186.4969665289063</v>
      </c>
      <c r="BA46" s="138">
        <f t="shared" si="78"/>
        <v>6516.7690348939723</v>
      </c>
      <c r="BB46" s="138">
        <f t="shared" si="79"/>
        <v>6742.5067251984983</v>
      </c>
      <c r="BC46" s="138">
        <f t="shared" si="80"/>
        <v>6856.6234595023816</v>
      </c>
      <c r="BD46" s="138">
        <f t="shared" si="81"/>
        <v>6851.6735478915725</v>
      </c>
      <c r="BE46" s="138">
        <f t="shared" si="82"/>
        <v>6719.8357005175349</v>
      </c>
      <c r="BF46" s="138">
        <f t="shared" si="83"/>
        <v>6452.8958148726015</v>
      </c>
      <c r="BG46" s="138">
        <f t="shared" si="84"/>
        <v>6042.2290071139214</v>
      </c>
      <c r="BH46" s="138">
        <f t="shared" si="85"/>
        <v>5478.7808549195906</v>
      </c>
      <c r="BI46" s="138">
        <f t="shared" si="86"/>
        <v>4753.047817981751</v>
      </c>
      <c r="BJ46" s="138">
        <f t="shared" si="87"/>
        <v>3855.0568007924376</v>
      </c>
      <c r="BK46" s="138">
        <f t="shared" si="88"/>
        <v>2774.3438208819862</v>
      </c>
      <c r="BL46" s="139">
        <f t="shared" si="89"/>
        <v>1499.9317440967498</v>
      </c>
      <c r="BN46" s="142">
        <f t="shared" si="90"/>
        <v>-11506.613751389115</v>
      </c>
      <c r="BO46" s="138">
        <f t="shared" ref="BO46:CQ46" si="105">IF($D22="", "", BO$2-BO22)</f>
        <v>-10202.698619614297</v>
      </c>
      <c r="BP46" s="138">
        <f t="shared" si="105"/>
        <v>-8924.7770231574832</v>
      </c>
      <c r="BQ46" s="138">
        <f t="shared" si="105"/>
        <v>-7675.7787644312193</v>
      </c>
      <c r="BR46" s="138">
        <f t="shared" si="105"/>
        <v>-6458.7985743354657</v>
      </c>
      <c r="BS46" s="138">
        <f t="shared" si="105"/>
        <v>-5277.1039950833947</v>
      </c>
      <c r="BT46" s="138">
        <f t="shared" si="105"/>
        <v>-4134.143615995592</v>
      </c>
      <c r="BU46" s="138">
        <f t="shared" si="105"/>
        <v>-3033.5556775921432</v>
      </c>
      <c r="BV46" s="138">
        <f t="shared" si="105"/>
        <v>-1979.1770599672018</v>
      </c>
      <c r="BW46" s="138">
        <f t="shared" si="105"/>
        <v>-975.05267211416503</v>
      </c>
      <c r="BX46" s="138">
        <f t="shared" si="105"/>
        <v>-25.445259581771097</v>
      </c>
      <c r="BY46" s="138">
        <f t="shared" si="105"/>
        <v>865.1543514161167</v>
      </c>
      <c r="BZ46" s="138">
        <f t="shared" si="105"/>
        <v>1692.0165545393829</v>
      </c>
      <c r="CA46" s="138">
        <f t="shared" si="105"/>
        <v>2450.1617888056935</v>
      </c>
      <c r="CB46" s="138">
        <f t="shared" si="105"/>
        <v>3134.3488684745535</v>
      </c>
      <c r="CC46" s="138">
        <f t="shared" si="105"/>
        <v>3739.062795909369</v>
      </c>
      <c r="CD46" s="138">
        <f t="shared" si="105"/>
        <v>4258.5020350821578</v>
      </c>
      <c r="CE46" s="138">
        <f t="shared" si="105"/>
        <v>4686.565222432153</v>
      </c>
      <c r="CF46" s="138">
        <f t="shared" si="105"/>
        <v>5016.8372907972225</v>
      </c>
      <c r="CG46" s="138">
        <f t="shared" si="105"/>
        <v>5242.5749811017449</v>
      </c>
      <c r="CH46" s="138">
        <f t="shared" si="105"/>
        <v>5356.6917154056282</v>
      </c>
      <c r="CI46" s="138">
        <f t="shared" si="105"/>
        <v>5351.7418037948228</v>
      </c>
      <c r="CJ46" s="138">
        <f t="shared" si="105"/>
        <v>5219.9039564207778</v>
      </c>
      <c r="CK46" s="138">
        <f t="shared" si="105"/>
        <v>4952.9640707758517</v>
      </c>
      <c r="CL46" s="138">
        <f t="shared" si="105"/>
        <v>4542.2972630171716</v>
      </c>
      <c r="CM46" s="138">
        <f t="shared" si="105"/>
        <v>3978.8491108228336</v>
      </c>
      <c r="CN46" s="138">
        <f t="shared" si="105"/>
        <v>3253.1160738850012</v>
      </c>
      <c r="CO46" s="138">
        <f t="shared" si="105"/>
        <v>2355.1250566956878</v>
      </c>
      <c r="CP46" s="138">
        <f t="shared" si="105"/>
        <v>1274.4120767852291</v>
      </c>
      <c r="CQ46" s="139">
        <f t="shared" si="105"/>
        <v>0</v>
      </c>
    </row>
    <row r="47" spans="2:95" ht="15.75" thickBot="1" x14ac:dyDescent="0.3">
      <c r="B47" s="308"/>
      <c r="C47" s="309"/>
      <c r="D47" s="309"/>
      <c r="E47" s="309"/>
      <c r="F47" s="309"/>
      <c r="G47" s="309"/>
      <c r="H47" s="309"/>
      <c r="I47" s="309"/>
      <c r="J47" s="309"/>
      <c r="K47" s="309"/>
      <c r="L47" s="310"/>
      <c r="M47" s="1"/>
      <c r="AH47" s="53"/>
      <c r="AI47" s="142">
        <f t="shared" si="60"/>
        <v>-10201.216853924479</v>
      </c>
      <c r="AJ47" s="138">
        <f t="shared" si="61"/>
        <v>-8807.6798038582256</v>
      </c>
      <c r="AK47" s="138">
        <f t="shared" si="62"/>
        <v>-7443.5513026821782</v>
      </c>
      <c r="AL47" s="138">
        <f t="shared" si="63"/>
        <v>-6111.9557873212398</v>
      </c>
      <c r="AM47" s="138">
        <f t="shared" si="64"/>
        <v>-4816.1895585036909</v>
      </c>
      <c r="AN47" s="138">
        <f t="shared" si="65"/>
        <v>-3559.7288751232609</v>
      </c>
      <c r="AO47" s="138">
        <f t="shared" si="66"/>
        <v>-2346.2384075354566</v>
      </c>
      <c r="AP47" s="138">
        <f t="shared" si="67"/>
        <v>-1179.5800652764519</v>
      </c>
      <c r="AQ47" s="138">
        <f t="shared" si="68"/>
        <v>-63.822215354994114</v>
      </c>
      <c r="AR47" s="138">
        <f t="shared" si="69"/>
        <v>996.75069204670581</v>
      </c>
      <c r="AS47" s="138">
        <f t="shared" si="70"/>
        <v>1997.6280729086648</v>
      </c>
      <c r="AT47" s="138">
        <f t="shared" si="71"/>
        <v>2934.0627154454232</v>
      </c>
      <c r="AU47" s="138">
        <f t="shared" si="72"/>
        <v>3801.0598238344901</v>
      </c>
      <c r="AV47" s="138">
        <f t="shared" si="73"/>
        <v>4593.3655797109459</v>
      </c>
      <c r="AW47" s="138">
        <f t="shared" si="74"/>
        <v>5305.4552006902322</v>
      </c>
      <c r="AX47" s="138">
        <f t="shared" si="75"/>
        <v>5931.5204743004815</v>
      </c>
      <c r="AY47" s="138">
        <f t="shared" si="76"/>
        <v>6465.4567447875979</v>
      </c>
      <c r="AZ47" s="138">
        <f t="shared" si="77"/>
        <v>6900.8493292955627</v>
      </c>
      <c r="BA47" s="138">
        <f t="shared" si="78"/>
        <v>7230.9593389298752</v>
      </c>
      <c r="BB47" s="138">
        <f t="shared" si="79"/>
        <v>7448.7088791680944</v>
      </c>
      <c r="BC47" s="138">
        <f t="shared" si="80"/>
        <v>7546.6656029994556</v>
      </c>
      <c r="BD47" s="138">
        <f t="shared" si="81"/>
        <v>7517.0265890431983</v>
      </c>
      <c r="BE47" s="138">
        <f t="shared" si="82"/>
        <v>7351.6015157188885</v>
      </c>
      <c r="BF47" s="138">
        <f t="shared" si="83"/>
        <v>7041.7951013124111</v>
      </c>
      <c r="BG47" s="138">
        <f t="shared" si="84"/>
        <v>6578.5887785033337</v>
      </c>
      <c r="BH47" s="138">
        <f t="shared" si="85"/>
        <v>5952.5215705835362</v>
      </c>
      <c r="BI47" s="138">
        <f t="shared" si="86"/>
        <v>5153.6701352090677</v>
      </c>
      <c r="BJ47" s="138">
        <f t="shared" si="87"/>
        <v>4171.6279400759013</v>
      </c>
      <c r="BK47" s="138">
        <f t="shared" si="88"/>
        <v>2995.4835334023155</v>
      </c>
      <c r="BL47" s="139">
        <f t="shared" si="89"/>
        <v>1613.7978705258502</v>
      </c>
      <c r="BN47" s="142">
        <f t="shared" si="90"/>
        <v>-11815.014724450331</v>
      </c>
      <c r="BO47" s="138">
        <f t="shared" ref="BO47:CQ47" si="106">IF($D23="", "", BO$2-BO23)</f>
        <v>-10421.477674384078</v>
      </c>
      <c r="BP47" s="138">
        <f t="shared" si="106"/>
        <v>-9057.3491732080292</v>
      </c>
      <c r="BQ47" s="138">
        <f t="shared" si="106"/>
        <v>-7725.7536578470899</v>
      </c>
      <c r="BR47" s="138">
        <f t="shared" si="106"/>
        <v>-6429.9874290295411</v>
      </c>
      <c r="BS47" s="138">
        <f t="shared" si="106"/>
        <v>-5173.5267456491129</v>
      </c>
      <c r="BT47" s="138">
        <f t="shared" si="106"/>
        <v>-3960.0362780613068</v>
      </c>
      <c r="BU47" s="138">
        <f t="shared" si="106"/>
        <v>-2793.3779358023021</v>
      </c>
      <c r="BV47" s="138">
        <f t="shared" si="106"/>
        <v>-1677.6200858808443</v>
      </c>
      <c r="BW47" s="138">
        <f t="shared" si="106"/>
        <v>-617.04717847914435</v>
      </c>
      <c r="BX47" s="138">
        <f t="shared" si="106"/>
        <v>383.8302023828146</v>
      </c>
      <c r="BY47" s="138">
        <f t="shared" si="106"/>
        <v>1320.2648449195694</v>
      </c>
      <c r="BZ47" s="138">
        <f t="shared" si="106"/>
        <v>2187.2619533086399</v>
      </c>
      <c r="CA47" s="138">
        <f t="shared" si="106"/>
        <v>2979.5677091850957</v>
      </c>
      <c r="CB47" s="138">
        <f t="shared" si="106"/>
        <v>3691.6573301643803</v>
      </c>
      <c r="CC47" s="138">
        <f t="shared" si="106"/>
        <v>4317.7226037746295</v>
      </c>
      <c r="CD47" s="138">
        <f t="shared" si="106"/>
        <v>4851.658874261746</v>
      </c>
      <c r="CE47" s="138">
        <f t="shared" si="106"/>
        <v>5287.0514587697107</v>
      </c>
      <c r="CF47" s="138">
        <f t="shared" si="106"/>
        <v>5617.1614684040251</v>
      </c>
      <c r="CG47" s="138">
        <f t="shared" si="106"/>
        <v>5834.9110086422443</v>
      </c>
      <c r="CH47" s="138">
        <f t="shared" si="106"/>
        <v>5932.8677324736054</v>
      </c>
      <c r="CI47" s="138">
        <f t="shared" si="106"/>
        <v>5903.2287185173482</v>
      </c>
      <c r="CJ47" s="138">
        <f t="shared" si="106"/>
        <v>5737.8036451930384</v>
      </c>
      <c r="CK47" s="138">
        <f t="shared" si="106"/>
        <v>5427.9972307865537</v>
      </c>
      <c r="CL47" s="138">
        <f t="shared" si="106"/>
        <v>4964.7909079774836</v>
      </c>
      <c r="CM47" s="138">
        <f t="shared" si="106"/>
        <v>4338.7237000576861</v>
      </c>
      <c r="CN47" s="138">
        <f t="shared" si="106"/>
        <v>3539.8722646832175</v>
      </c>
      <c r="CO47" s="138">
        <f t="shared" si="106"/>
        <v>2557.8300695500511</v>
      </c>
      <c r="CP47" s="138">
        <f t="shared" si="106"/>
        <v>1381.6856628764654</v>
      </c>
      <c r="CQ47" s="139">
        <f t="shared" si="106"/>
        <v>0</v>
      </c>
    </row>
    <row r="48" spans="2:95" x14ac:dyDescent="0.25">
      <c r="B48" s="129" t="s">
        <v>33</v>
      </c>
      <c r="C48" s="37">
        <v>160500</v>
      </c>
      <c r="D48" s="1"/>
      <c r="E48" s="1"/>
      <c r="F48" s="1"/>
      <c r="G48" s="1"/>
      <c r="H48" s="1"/>
      <c r="I48" s="1"/>
      <c r="J48" s="1"/>
      <c r="K48" s="1"/>
      <c r="L48" s="1"/>
      <c r="M48" s="1"/>
      <c r="AH48" s="53"/>
      <c r="AI48" s="142">
        <f t="shared" si="60"/>
        <v>-11622.395352882893</v>
      </c>
      <c r="AJ48" s="138">
        <f t="shared" si="61"/>
        <v>-10107.647455758246</v>
      </c>
      <c r="AK48" s="138">
        <f t="shared" si="62"/>
        <v>-8625.3077440435081</v>
      </c>
      <c r="AL48" s="138">
        <f t="shared" si="63"/>
        <v>-7178.6780659896085</v>
      </c>
      <c r="AM48" s="138">
        <f t="shared" si="64"/>
        <v>-5771.2382223086079</v>
      </c>
      <c r="AN48" s="138">
        <f t="shared" si="65"/>
        <v>-4406.6542372426557</v>
      </c>
      <c r="AO48" s="138">
        <f t="shared" si="66"/>
        <v>-3088.7869932885569</v>
      </c>
      <c r="AP48" s="138">
        <f t="shared" si="67"/>
        <v>-1821.7012451865066</v>
      </c>
      <c r="AQ48" s="138">
        <f t="shared" si="68"/>
        <v>-609.67502944618718</v>
      </c>
      <c r="AR48" s="138">
        <f t="shared" si="69"/>
        <v>542.79051362740029</v>
      </c>
      <c r="AS48" s="138">
        <f t="shared" si="70"/>
        <v>1630.9608877251667</v>
      </c>
      <c r="AT48" s="138">
        <f t="shared" si="71"/>
        <v>2649.8575397095628</v>
      </c>
      <c r="AU48" s="138">
        <f t="shared" si="72"/>
        <v>3594.2466909587347</v>
      </c>
      <c r="AV48" s="138">
        <f t="shared" si="73"/>
        <v>4458.6276808503098</v>
      </c>
      <c r="AW48" s="138">
        <f t="shared" si="74"/>
        <v>5237.2208015044707</v>
      </c>
      <c r="AX48" s="138">
        <f t="shared" si="75"/>
        <v>5923.954602022066</v>
      </c>
      <c r="AY48" s="138">
        <f t="shared" si="76"/>
        <v>6512.4526395311041</v>
      </c>
      <c r="AZ48" s="138">
        <f t="shared" si="77"/>
        <v>6996.0196533917588</v>
      </c>
      <c r="BA48" s="138">
        <f t="shared" si="78"/>
        <v>7367.6271379102036</v>
      </c>
      <c r="BB48" s="138">
        <f t="shared" si="79"/>
        <v>7619.8982878656643</v>
      </c>
      <c r="BC48" s="138">
        <f t="shared" si="80"/>
        <v>7745.0922900668593</v>
      </c>
      <c r="BD48" s="138">
        <f t="shared" si="81"/>
        <v>7735.0879330200187</v>
      </c>
      <c r="BE48" s="138">
        <f t="shared" si="82"/>
        <v>7581.3665056082609</v>
      </c>
      <c r="BF48" s="138">
        <f t="shared" si="83"/>
        <v>7274.9939544496519</v>
      </c>
      <c r="BG48" s="138">
        <f t="shared" si="84"/>
        <v>6806.6022683184565</v>
      </c>
      <c r="BH48" s="138">
        <f t="shared" si="85"/>
        <v>6166.3700566729458</v>
      </c>
      <c r="BI48" s="138">
        <f t="shared" si="86"/>
        <v>5344.0022879425887</v>
      </c>
      <c r="BJ48" s="138">
        <f t="shared" si="87"/>
        <v>4328.7091517702138</v>
      </c>
      <c r="BK48" s="138">
        <f t="shared" si="88"/>
        <v>3109.1840078923778</v>
      </c>
      <c r="BL48" s="139">
        <f t="shared" si="89"/>
        <v>1673.5803827601485</v>
      </c>
      <c r="BN48" s="142">
        <f t="shared" si="90"/>
        <v>-13295.975735643005</v>
      </c>
      <c r="BO48" s="138">
        <f t="shared" ref="BO48:CQ48" si="107">IF($D24="", "", BO$2-BO24)</f>
        <v>-11781.22783851836</v>
      </c>
      <c r="BP48" s="138">
        <f t="shared" si="107"/>
        <v>-10298.88812680362</v>
      </c>
      <c r="BQ48" s="138">
        <f t="shared" si="107"/>
        <v>-8852.2584487497224</v>
      </c>
      <c r="BR48" s="138">
        <f t="shared" si="107"/>
        <v>-7444.8186050687218</v>
      </c>
      <c r="BS48" s="138">
        <f t="shared" si="107"/>
        <v>-6080.2346200027678</v>
      </c>
      <c r="BT48" s="138">
        <f t="shared" si="107"/>
        <v>-4762.3673760486708</v>
      </c>
      <c r="BU48" s="138">
        <f t="shared" si="107"/>
        <v>-3495.2816279466206</v>
      </c>
      <c r="BV48" s="138">
        <f t="shared" si="107"/>
        <v>-2283.2554122063011</v>
      </c>
      <c r="BW48" s="138">
        <f t="shared" si="107"/>
        <v>-1130.7898691327136</v>
      </c>
      <c r="BX48" s="138">
        <f t="shared" si="107"/>
        <v>-42.61949503494543</v>
      </c>
      <c r="BY48" s="138">
        <f t="shared" si="107"/>
        <v>976.27715694945073</v>
      </c>
      <c r="BZ48" s="138">
        <f t="shared" si="107"/>
        <v>1920.6663081986189</v>
      </c>
      <c r="CA48" s="138">
        <f t="shared" si="107"/>
        <v>2785.0472980901977</v>
      </c>
      <c r="CB48" s="138">
        <f t="shared" si="107"/>
        <v>3563.640418744355</v>
      </c>
      <c r="CC48" s="138">
        <f t="shared" si="107"/>
        <v>4250.3742192619538</v>
      </c>
      <c r="CD48" s="138">
        <f t="shared" si="107"/>
        <v>4838.872256770992</v>
      </c>
      <c r="CE48" s="138">
        <f t="shared" si="107"/>
        <v>5322.439270631643</v>
      </c>
      <c r="CF48" s="138">
        <f t="shared" si="107"/>
        <v>5694.0467551500915</v>
      </c>
      <c r="CG48" s="138">
        <f t="shared" si="107"/>
        <v>5946.3179051055486</v>
      </c>
      <c r="CH48" s="138">
        <f t="shared" si="107"/>
        <v>6071.5119073067472</v>
      </c>
      <c r="CI48" s="138">
        <f t="shared" si="107"/>
        <v>6061.5075502599066</v>
      </c>
      <c r="CJ48" s="138">
        <f t="shared" si="107"/>
        <v>5907.7861228481488</v>
      </c>
      <c r="CK48" s="138">
        <f t="shared" si="107"/>
        <v>5601.4135716895398</v>
      </c>
      <c r="CL48" s="138">
        <f t="shared" si="107"/>
        <v>5133.0218855583371</v>
      </c>
      <c r="CM48" s="138">
        <f t="shared" si="107"/>
        <v>4492.7896739128337</v>
      </c>
      <c r="CN48" s="138">
        <f t="shared" si="107"/>
        <v>3670.4219051824766</v>
      </c>
      <c r="CO48" s="138">
        <f t="shared" si="107"/>
        <v>2655.1287690101017</v>
      </c>
      <c r="CP48" s="138">
        <f t="shared" si="107"/>
        <v>1435.6036251322657</v>
      </c>
      <c r="CQ48" s="139">
        <f t="shared" si="107"/>
        <v>2.9103830456733704E-11</v>
      </c>
    </row>
    <row r="49" spans="2:95" x14ac:dyDescent="0.25">
      <c r="B49" s="10" t="s">
        <v>31</v>
      </c>
      <c r="C49" s="10" t="s">
        <v>32</v>
      </c>
      <c r="D49" s="1"/>
      <c r="E49" s="1"/>
      <c r="F49" s="1"/>
      <c r="G49" s="1"/>
      <c r="H49" s="1"/>
      <c r="I49" s="1"/>
      <c r="J49" s="1"/>
      <c r="K49" s="1"/>
      <c r="L49" s="1"/>
      <c r="M49" s="1"/>
      <c r="AH49" s="53"/>
      <c r="AI49" s="142" t="str">
        <f t="shared" si="60"/>
        <v/>
      </c>
      <c r="AJ49" s="138" t="str">
        <f t="shared" si="61"/>
        <v/>
      </c>
      <c r="AK49" s="138" t="str">
        <f t="shared" si="62"/>
        <v/>
      </c>
      <c r="AL49" s="138" t="str">
        <f t="shared" si="63"/>
        <v/>
      </c>
      <c r="AM49" s="138" t="str">
        <f t="shared" si="64"/>
        <v/>
      </c>
      <c r="AN49" s="138" t="str">
        <f t="shared" si="65"/>
        <v/>
      </c>
      <c r="AO49" s="138" t="str">
        <f t="shared" si="66"/>
        <v/>
      </c>
      <c r="AP49" s="138" t="str">
        <f t="shared" si="67"/>
        <v/>
      </c>
      <c r="AQ49" s="138" t="str">
        <f t="shared" si="68"/>
        <v/>
      </c>
      <c r="AR49" s="138" t="str">
        <f t="shared" si="69"/>
        <v/>
      </c>
      <c r="AS49" s="138" t="str">
        <f t="shared" si="70"/>
        <v/>
      </c>
      <c r="AT49" s="138" t="str">
        <f t="shared" si="71"/>
        <v/>
      </c>
      <c r="AU49" s="138" t="str">
        <f t="shared" si="72"/>
        <v/>
      </c>
      <c r="AV49" s="138" t="str">
        <f t="shared" si="73"/>
        <v/>
      </c>
      <c r="AW49" s="138" t="str">
        <f t="shared" si="74"/>
        <v/>
      </c>
      <c r="AX49" s="138" t="str">
        <f t="shared" si="75"/>
        <v/>
      </c>
      <c r="AY49" s="138" t="str">
        <f t="shared" si="76"/>
        <v/>
      </c>
      <c r="AZ49" s="138" t="str">
        <f t="shared" si="77"/>
        <v/>
      </c>
      <c r="BA49" s="138" t="str">
        <f t="shared" si="78"/>
        <v/>
      </c>
      <c r="BB49" s="138" t="str">
        <f t="shared" si="79"/>
        <v/>
      </c>
      <c r="BC49" s="138" t="str">
        <f t="shared" si="80"/>
        <v/>
      </c>
      <c r="BD49" s="138" t="str">
        <f t="shared" si="81"/>
        <v/>
      </c>
      <c r="BE49" s="138" t="str">
        <f t="shared" si="82"/>
        <v/>
      </c>
      <c r="BF49" s="138" t="str">
        <f t="shared" si="83"/>
        <v/>
      </c>
      <c r="BG49" s="138" t="str">
        <f t="shared" si="84"/>
        <v/>
      </c>
      <c r="BH49" s="138" t="str">
        <f t="shared" si="85"/>
        <v/>
      </c>
      <c r="BI49" s="138" t="str">
        <f t="shared" si="86"/>
        <v/>
      </c>
      <c r="BJ49" s="138" t="str">
        <f t="shared" si="87"/>
        <v/>
      </c>
      <c r="BK49" s="138" t="str">
        <f t="shared" si="88"/>
        <v/>
      </c>
      <c r="BL49" s="139" t="str">
        <f t="shared" si="89"/>
        <v/>
      </c>
      <c r="BN49" s="142" t="str">
        <f t="shared" si="90"/>
        <v/>
      </c>
      <c r="BO49" s="138" t="str">
        <f t="shared" ref="BO49:CQ49" si="108">IF($D25="", "", BO$2-BO25)</f>
        <v/>
      </c>
      <c r="BP49" s="138" t="str">
        <f t="shared" si="108"/>
        <v/>
      </c>
      <c r="BQ49" s="138" t="str">
        <f t="shared" si="108"/>
        <v/>
      </c>
      <c r="BR49" s="138" t="str">
        <f t="shared" si="108"/>
        <v/>
      </c>
      <c r="BS49" s="138" t="str">
        <f t="shared" si="108"/>
        <v/>
      </c>
      <c r="BT49" s="138" t="str">
        <f t="shared" si="108"/>
        <v/>
      </c>
      <c r="BU49" s="138" t="str">
        <f t="shared" si="108"/>
        <v/>
      </c>
      <c r="BV49" s="138" t="str">
        <f t="shared" si="108"/>
        <v/>
      </c>
      <c r="BW49" s="138" t="str">
        <f t="shared" si="108"/>
        <v/>
      </c>
      <c r="BX49" s="138" t="str">
        <f t="shared" si="108"/>
        <v/>
      </c>
      <c r="BY49" s="138" t="str">
        <f t="shared" si="108"/>
        <v/>
      </c>
      <c r="BZ49" s="138" t="str">
        <f t="shared" si="108"/>
        <v/>
      </c>
      <c r="CA49" s="138" t="str">
        <f t="shared" si="108"/>
        <v/>
      </c>
      <c r="CB49" s="138" t="str">
        <f t="shared" si="108"/>
        <v/>
      </c>
      <c r="CC49" s="138" t="str">
        <f t="shared" si="108"/>
        <v/>
      </c>
      <c r="CD49" s="138" t="str">
        <f t="shared" si="108"/>
        <v/>
      </c>
      <c r="CE49" s="138" t="str">
        <f t="shared" si="108"/>
        <v/>
      </c>
      <c r="CF49" s="138" t="str">
        <f t="shared" si="108"/>
        <v/>
      </c>
      <c r="CG49" s="138" t="str">
        <f t="shared" si="108"/>
        <v/>
      </c>
      <c r="CH49" s="138" t="str">
        <f t="shared" si="108"/>
        <v/>
      </c>
      <c r="CI49" s="138" t="str">
        <f t="shared" si="108"/>
        <v/>
      </c>
      <c r="CJ49" s="138" t="str">
        <f t="shared" si="108"/>
        <v/>
      </c>
      <c r="CK49" s="138" t="str">
        <f t="shared" si="108"/>
        <v/>
      </c>
      <c r="CL49" s="138" t="str">
        <f t="shared" si="108"/>
        <v/>
      </c>
      <c r="CM49" s="138" t="str">
        <f t="shared" si="108"/>
        <v/>
      </c>
      <c r="CN49" s="138" t="str">
        <f t="shared" si="108"/>
        <v/>
      </c>
      <c r="CO49" s="138" t="str">
        <f t="shared" si="108"/>
        <v/>
      </c>
      <c r="CP49" s="138" t="str">
        <f t="shared" si="108"/>
        <v/>
      </c>
      <c r="CQ49" s="139" t="str">
        <f t="shared" si="108"/>
        <v/>
      </c>
    </row>
    <row r="50" spans="2:95" x14ac:dyDescent="0.25">
      <c r="B50" s="38">
        <v>0</v>
      </c>
      <c r="C50" s="2">
        <f>B50/100*$C$48</f>
        <v>0</v>
      </c>
      <c r="D50" s="1"/>
      <c r="E50" s="1"/>
      <c r="F50" s="1"/>
      <c r="G50" s="1"/>
      <c r="H50" s="1"/>
      <c r="I50" s="1"/>
      <c r="J50" s="1"/>
      <c r="K50" s="1"/>
      <c r="L50" s="1"/>
      <c r="M50" s="1"/>
      <c r="AH50" s="53"/>
      <c r="AI50" s="142" t="str">
        <f t="shared" si="60"/>
        <v/>
      </c>
      <c r="AJ50" s="138" t="str">
        <f t="shared" si="61"/>
        <v/>
      </c>
      <c r="AK50" s="138" t="str">
        <f t="shared" si="62"/>
        <v/>
      </c>
      <c r="AL50" s="138" t="str">
        <f t="shared" si="63"/>
        <v/>
      </c>
      <c r="AM50" s="138" t="str">
        <f t="shared" si="64"/>
        <v/>
      </c>
      <c r="AN50" s="138" t="str">
        <f t="shared" si="65"/>
        <v/>
      </c>
      <c r="AO50" s="138" t="str">
        <f t="shared" si="66"/>
        <v/>
      </c>
      <c r="AP50" s="138" t="str">
        <f t="shared" si="67"/>
        <v/>
      </c>
      <c r="AQ50" s="138" t="str">
        <f t="shared" si="68"/>
        <v/>
      </c>
      <c r="AR50" s="138" t="str">
        <f t="shared" si="69"/>
        <v/>
      </c>
      <c r="AS50" s="138" t="str">
        <f t="shared" si="70"/>
        <v/>
      </c>
      <c r="AT50" s="138" t="str">
        <f t="shared" si="71"/>
        <v/>
      </c>
      <c r="AU50" s="138" t="str">
        <f t="shared" si="72"/>
        <v/>
      </c>
      <c r="AV50" s="138" t="str">
        <f t="shared" si="73"/>
        <v/>
      </c>
      <c r="AW50" s="138" t="str">
        <f t="shared" si="74"/>
        <v/>
      </c>
      <c r="AX50" s="138" t="str">
        <f t="shared" si="75"/>
        <v/>
      </c>
      <c r="AY50" s="138" t="str">
        <f t="shared" si="76"/>
        <v/>
      </c>
      <c r="AZ50" s="138" t="str">
        <f t="shared" si="77"/>
        <v/>
      </c>
      <c r="BA50" s="138" t="str">
        <f t="shared" si="78"/>
        <v/>
      </c>
      <c r="BB50" s="138" t="str">
        <f t="shared" si="79"/>
        <v/>
      </c>
      <c r="BC50" s="138" t="str">
        <f t="shared" si="80"/>
        <v/>
      </c>
      <c r="BD50" s="138" t="str">
        <f t="shared" si="81"/>
        <v/>
      </c>
      <c r="BE50" s="138" t="str">
        <f t="shared" si="82"/>
        <v/>
      </c>
      <c r="BF50" s="138" t="str">
        <f t="shared" si="83"/>
        <v/>
      </c>
      <c r="BG50" s="138" t="str">
        <f t="shared" si="84"/>
        <v/>
      </c>
      <c r="BH50" s="138" t="str">
        <f t="shared" si="85"/>
        <v/>
      </c>
      <c r="BI50" s="138" t="str">
        <f t="shared" si="86"/>
        <v/>
      </c>
      <c r="BJ50" s="138" t="str">
        <f t="shared" si="87"/>
        <v/>
      </c>
      <c r="BK50" s="138" t="str">
        <f t="shared" si="88"/>
        <v/>
      </c>
      <c r="BL50" s="139" t="str">
        <f t="shared" si="89"/>
        <v/>
      </c>
      <c r="BN50" s="142" t="str">
        <f t="shared" si="90"/>
        <v/>
      </c>
      <c r="BO50" s="138" t="str">
        <f t="shared" ref="BO50:CQ50" si="109">IF($D26="", "", BO$2-BO26)</f>
        <v/>
      </c>
      <c r="BP50" s="138" t="str">
        <f t="shared" si="109"/>
        <v/>
      </c>
      <c r="BQ50" s="138" t="str">
        <f t="shared" si="109"/>
        <v/>
      </c>
      <c r="BR50" s="138" t="str">
        <f t="shared" si="109"/>
        <v/>
      </c>
      <c r="BS50" s="138" t="str">
        <f t="shared" si="109"/>
        <v/>
      </c>
      <c r="BT50" s="138" t="str">
        <f t="shared" si="109"/>
        <v/>
      </c>
      <c r="BU50" s="138" t="str">
        <f t="shared" si="109"/>
        <v/>
      </c>
      <c r="BV50" s="138" t="str">
        <f t="shared" si="109"/>
        <v/>
      </c>
      <c r="BW50" s="138" t="str">
        <f t="shared" si="109"/>
        <v/>
      </c>
      <c r="BX50" s="138" t="str">
        <f t="shared" si="109"/>
        <v/>
      </c>
      <c r="BY50" s="138" t="str">
        <f t="shared" si="109"/>
        <v/>
      </c>
      <c r="BZ50" s="138" t="str">
        <f t="shared" si="109"/>
        <v/>
      </c>
      <c r="CA50" s="138" t="str">
        <f t="shared" si="109"/>
        <v/>
      </c>
      <c r="CB50" s="138" t="str">
        <f t="shared" si="109"/>
        <v/>
      </c>
      <c r="CC50" s="138" t="str">
        <f t="shared" si="109"/>
        <v/>
      </c>
      <c r="CD50" s="138" t="str">
        <f t="shared" si="109"/>
        <v/>
      </c>
      <c r="CE50" s="138" t="str">
        <f t="shared" si="109"/>
        <v/>
      </c>
      <c r="CF50" s="138" t="str">
        <f t="shared" si="109"/>
        <v/>
      </c>
      <c r="CG50" s="138" t="str">
        <f t="shared" si="109"/>
        <v/>
      </c>
      <c r="CH50" s="138" t="str">
        <f t="shared" si="109"/>
        <v/>
      </c>
      <c r="CI50" s="138" t="str">
        <f t="shared" si="109"/>
        <v/>
      </c>
      <c r="CJ50" s="138" t="str">
        <f t="shared" si="109"/>
        <v/>
      </c>
      <c r="CK50" s="138" t="str">
        <f t="shared" si="109"/>
        <v/>
      </c>
      <c r="CL50" s="138" t="str">
        <f t="shared" si="109"/>
        <v/>
      </c>
      <c r="CM50" s="138" t="str">
        <f t="shared" si="109"/>
        <v/>
      </c>
      <c r="CN50" s="138" t="str">
        <f t="shared" si="109"/>
        <v/>
      </c>
      <c r="CO50" s="138" t="str">
        <f t="shared" si="109"/>
        <v/>
      </c>
      <c r="CP50" s="138" t="str">
        <f t="shared" si="109"/>
        <v/>
      </c>
      <c r="CQ50" s="139" t="str">
        <f t="shared" si="109"/>
        <v/>
      </c>
    </row>
    <row r="51" spans="2:95" ht="15.75" thickBot="1" x14ac:dyDescent="0.3">
      <c r="B51" s="38">
        <v>0.125</v>
      </c>
      <c r="C51" s="2">
        <f t="shared" ref="C51:C70" si="110">B51/100*$C$48</f>
        <v>200.625</v>
      </c>
      <c r="D51" s="1"/>
      <c r="E51" s="1"/>
      <c r="F51" s="1"/>
      <c r="G51" s="1"/>
      <c r="H51" s="1"/>
      <c r="I51" s="1"/>
      <c r="J51" s="1"/>
      <c r="K51" s="1"/>
      <c r="L51" s="1"/>
      <c r="M51" s="1"/>
      <c r="AH51" s="53"/>
      <c r="AI51" s="143" t="str">
        <f t="shared" si="60"/>
        <v/>
      </c>
      <c r="AJ51" s="140" t="str">
        <f t="shared" si="61"/>
        <v/>
      </c>
      <c r="AK51" s="140" t="str">
        <f t="shared" si="62"/>
        <v/>
      </c>
      <c r="AL51" s="140" t="str">
        <f t="shared" si="63"/>
        <v/>
      </c>
      <c r="AM51" s="140" t="str">
        <f t="shared" si="64"/>
        <v/>
      </c>
      <c r="AN51" s="140" t="str">
        <f t="shared" si="65"/>
        <v/>
      </c>
      <c r="AO51" s="140" t="str">
        <f t="shared" si="66"/>
        <v/>
      </c>
      <c r="AP51" s="140" t="str">
        <f t="shared" si="67"/>
        <v/>
      </c>
      <c r="AQ51" s="140" t="str">
        <f t="shared" si="68"/>
        <v/>
      </c>
      <c r="AR51" s="140" t="str">
        <f t="shared" si="69"/>
        <v/>
      </c>
      <c r="AS51" s="140" t="str">
        <f t="shared" si="70"/>
        <v/>
      </c>
      <c r="AT51" s="140" t="str">
        <f t="shared" si="71"/>
        <v/>
      </c>
      <c r="AU51" s="140" t="str">
        <f t="shared" si="72"/>
        <v/>
      </c>
      <c r="AV51" s="140" t="str">
        <f t="shared" si="73"/>
        <v/>
      </c>
      <c r="AW51" s="140" t="str">
        <f t="shared" si="74"/>
        <v/>
      </c>
      <c r="AX51" s="140" t="str">
        <f t="shared" si="75"/>
        <v/>
      </c>
      <c r="AY51" s="140" t="str">
        <f t="shared" si="76"/>
        <v/>
      </c>
      <c r="AZ51" s="140" t="str">
        <f t="shared" si="77"/>
        <v/>
      </c>
      <c r="BA51" s="140" t="str">
        <f t="shared" si="78"/>
        <v/>
      </c>
      <c r="BB51" s="140" t="str">
        <f t="shared" si="79"/>
        <v/>
      </c>
      <c r="BC51" s="140" t="str">
        <f t="shared" si="80"/>
        <v/>
      </c>
      <c r="BD51" s="140" t="str">
        <f t="shared" si="81"/>
        <v/>
      </c>
      <c r="BE51" s="140" t="str">
        <f t="shared" si="82"/>
        <v/>
      </c>
      <c r="BF51" s="140" t="str">
        <f t="shared" si="83"/>
        <v/>
      </c>
      <c r="BG51" s="140" t="str">
        <f t="shared" si="84"/>
        <v/>
      </c>
      <c r="BH51" s="140" t="str">
        <f t="shared" si="85"/>
        <v/>
      </c>
      <c r="BI51" s="140" t="str">
        <f t="shared" si="86"/>
        <v/>
      </c>
      <c r="BJ51" s="140" t="str">
        <f t="shared" si="87"/>
        <v/>
      </c>
      <c r="BK51" s="140" t="str">
        <f t="shared" si="88"/>
        <v/>
      </c>
      <c r="BL51" s="141" t="str">
        <f t="shared" si="89"/>
        <v/>
      </c>
      <c r="BN51" s="143" t="str">
        <f t="shared" si="90"/>
        <v/>
      </c>
      <c r="BO51" s="140" t="str">
        <f t="shared" ref="BO51:CQ51" si="111">IF($D27="", "", BO$2-BO27)</f>
        <v/>
      </c>
      <c r="BP51" s="140" t="str">
        <f t="shared" si="111"/>
        <v/>
      </c>
      <c r="BQ51" s="140" t="str">
        <f t="shared" si="111"/>
        <v/>
      </c>
      <c r="BR51" s="140" t="str">
        <f t="shared" si="111"/>
        <v/>
      </c>
      <c r="BS51" s="140" t="str">
        <f t="shared" si="111"/>
        <v/>
      </c>
      <c r="BT51" s="140" t="str">
        <f t="shared" si="111"/>
        <v/>
      </c>
      <c r="BU51" s="140" t="str">
        <f t="shared" si="111"/>
        <v/>
      </c>
      <c r="BV51" s="140" t="str">
        <f t="shared" si="111"/>
        <v/>
      </c>
      <c r="BW51" s="140" t="str">
        <f t="shared" si="111"/>
        <v/>
      </c>
      <c r="BX51" s="140" t="str">
        <f t="shared" si="111"/>
        <v/>
      </c>
      <c r="BY51" s="140" t="str">
        <f t="shared" si="111"/>
        <v/>
      </c>
      <c r="BZ51" s="140" t="str">
        <f t="shared" si="111"/>
        <v/>
      </c>
      <c r="CA51" s="140" t="str">
        <f t="shared" si="111"/>
        <v/>
      </c>
      <c r="CB51" s="140" t="str">
        <f t="shared" si="111"/>
        <v/>
      </c>
      <c r="CC51" s="140" t="str">
        <f t="shared" si="111"/>
        <v/>
      </c>
      <c r="CD51" s="140" t="str">
        <f t="shared" si="111"/>
        <v/>
      </c>
      <c r="CE51" s="140" t="str">
        <f t="shared" si="111"/>
        <v/>
      </c>
      <c r="CF51" s="140" t="str">
        <f t="shared" si="111"/>
        <v/>
      </c>
      <c r="CG51" s="140" t="str">
        <f t="shared" si="111"/>
        <v/>
      </c>
      <c r="CH51" s="140" t="str">
        <f t="shared" si="111"/>
        <v/>
      </c>
      <c r="CI51" s="140" t="str">
        <f t="shared" si="111"/>
        <v/>
      </c>
      <c r="CJ51" s="140" t="str">
        <f t="shared" si="111"/>
        <v/>
      </c>
      <c r="CK51" s="140" t="str">
        <f t="shared" si="111"/>
        <v/>
      </c>
      <c r="CL51" s="140" t="str">
        <f t="shared" si="111"/>
        <v/>
      </c>
      <c r="CM51" s="140" t="str">
        <f t="shared" si="111"/>
        <v/>
      </c>
      <c r="CN51" s="140" t="str">
        <f t="shared" si="111"/>
        <v/>
      </c>
      <c r="CO51" s="140" t="str">
        <f t="shared" si="111"/>
        <v/>
      </c>
      <c r="CP51" s="140" t="str">
        <f t="shared" si="111"/>
        <v/>
      </c>
      <c r="CQ51" s="141" t="str">
        <f t="shared" si="111"/>
        <v/>
      </c>
    </row>
    <row r="52" spans="2:95" x14ac:dyDescent="0.25">
      <c r="B52" s="38">
        <v>0.5</v>
      </c>
      <c r="C52" s="2">
        <f t="shared" si="110"/>
        <v>802.5</v>
      </c>
      <c r="D52" s="1"/>
      <c r="E52" s="1"/>
      <c r="F52" s="1"/>
      <c r="G52" s="1"/>
      <c r="H52" s="1"/>
      <c r="I52" s="3"/>
      <c r="J52" s="3"/>
      <c r="K52" s="6"/>
      <c r="L52" s="7"/>
      <c r="M52" s="7"/>
      <c r="AH52" s="101"/>
    </row>
    <row r="53" spans="2:95" x14ac:dyDescent="0.25">
      <c r="B53" s="38">
        <v>0.875</v>
      </c>
      <c r="C53" s="2">
        <f t="shared" si="110"/>
        <v>1404.3750000000002</v>
      </c>
      <c r="D53" s="1"/>
      <c r="E53" s="1"/>
      <c r="F53" s="1"/>
      <c r="G53" s="1"/>
      <c r="H53" s="1"/>
      <c r="I53" s="1"/>
      <c r="J53" s="3"/>
      <c r="K53" s="6"/>
      <c r="L53" s="7"/>
      <c r="M53" s="7"/>
    </row>
    <row r="54" spans="2:95" x14ac:dyDescent="0.25">
      <c r="B54" s="38">
        <v>0.375</v>
      </c>
      <c r="C54" s="2">
        <f t="shared" si="110"/>
        <v>601.875</v>
      </c>
      <c r="D54" s="1"/>
      <c r="E54" s="1"/>
      <c r="F54" s="1"/>
      <c r="G54" s="1"/>
      <c r="H54" s="1"/>
      <c r="I54" s="1"/>
      <c r="J54" s="1"/>
      <c r="K54" s="1"/>
      <c r="L54" s="1"/>
      <c r="M54" s="1"/>
    </row>
    <row r="55" spans="2:95" x14ac:dyDescent="0.25">
      <c r="B55" s="38">
        <v>0.625</v>
      </c>
      <c r="C55" s="2">
        <f t="shared" si="110"/>
        <v>1003.125</v>
      </c>
      <c r="D55" s="1"/>
      <c r="E55" s="1"/>
      <c r="F55" s="1"/>
      <c r="G55" s="1"/>
      <c r="H55" s="1"/>
      <c r="I55" s="1"/>
      <c r="J55" s="1"/>
      <c r="K55" s="1"/>
      <c r="L55" s="1"/>
      <c r="M55" s="1"/>
    </row>
    <row r="56" spans="2:95" x14ac:dyDescent="0.25">
      <c r="B56" s="38">
        <v>1</v>
      </c>
      <c r="C56" s="2">
        <f t="shared" si="110"/>
        <v>1605</v>
      </c>
      <c r="D56" s="1"/>
      <c r="E56" s="1"/>
      <c r="F56" s="1"/>
      <c r="G56" s="1"/>
      <c r="H56" s="1"/>
      <c r="I56" s="1"/>
      <c r="J56" s="1"/>
      <c r="K56" s="1"/>
      <c r="L56" s="1"/>
      <c r="M56" s="1"/>
    </row>
    <row r="57" spans="2:95" x14ac:dyDescent="0.25">
      <c r="B57" s="38">
        <v>1.375</v>
      </c>
      <c r="C57" s="2">
        <f t="shared" si="110"/>
        <v>2206.875</v>
      </c>
      <c r="D57" s="1"/>
      <c r="E57" s="1"/>
      <c r="F57" s="1"/>
      <c r="G57" s="1"/>
      <c r="H57" s="1"/>
      <c r="I57" s="1"/>
      <c r="J57" s="1"/>
      <c r="K57" s="1"/>
      <c r="L57" s="1"/>
      <c r="M57" s="1"/>
    </row>
    <row r="58" spans="2:95" x14ac:dyDescent="0.25">
      <c r="B58" s="38">
        <v>1.625</v>
      </c>
      <c r="C58" s="2">
        <f t="shared" si="110"/>
        <v>2608.125</v>
      </c>
      <c r="D58" s="1"/>
      <c r="E58" s="1"/>
      <c r="F58" s="1"/>
      <c r="G58" s="1"/>
      <c r="H58" s="1"/>
      <c r="I58" s="1"/>
      <c r="J58" s="1"/>
      <c r="K58" s="1"/>
      <c r="L58" s="1"/>
      <c r="M58" s="1"/>
    </row>
    <row r="59" spans="2:95" x14ac:dyDescent="0.25">
      <c r="B59" s="38">
        <v>2</v>
      </c>
      <c r="C59" s="2">
        <f t="shared" si="110"/>
        <v>3210</v>
      </c>
      <c r="D59" s="1"/>
      <c r="E59" s="1"/>
      <c r="F59" s="1"/>
      <c r="G59" s="1"/>
      <c r="H59" s="1"/>
      <c r="I59" s="1"/>
      <c r="J59" s="1"/>
      <c r="K59" s="1"/>
      <c r="L59" s="1"/>
      <c r="M59" s="1"/>
    </row>
    <row r="60" spans="2:95" x14ac:dyDescent="0.25">
      <c r="B60" s="38">
        <v>2.375</v>
      </c>
      <c r="C60" s="2">
        <f t="shared" si="110"/>
        <v>3811.875</v>
      </c>
      <c r="D60" s="1"/>
      <c r="E60" s="1"/>
      <c r="F60" s="1"/>
      <c r="G60" s="1"/>
      <c r="H60" s="1"/>
      <c r="I60" s="1"/>
      <c r="J60" s="1"/>
      <c r="K60" s="1"/>
      <c r="L60" s="1"/>
      <c r="M60" s="1"/>
    </row>
    <row r="61" spans="2:95" x14ac:dyDescent="0.25">
      <c r="B61" s="38">
        <v>3</v>
      </c>
      <c r="C61" s="2">
        <f t="shared" si="110"/>
        <v>4815</v>
      </c>
      <c r="D61" s="1"/>
      <c r="E61" s="1"/>
      <c r="F61" s="1"/>
      <c r="G61" s="1"/>
      <c r="H61" s="1"/>
      <c r="I61" s="1"/>
      <c r="J61" s="1"/>
      <c r="K61" s="1"/>
      <c r="L61" s="1"/>
      <c r="M61" s="1"/>
    </row>
    <row r="62" spans="2:95" x14ac:dyDescent="0.25">
      <c r="B62" s="38">
        <v>3.75</v>
      </c>
      <c r="C62" s="2">
        <f t="shared" si="110"/>
        <v>6018.75</v>
      </c>
      <c r="D62" s="1"/>
      <c r="E62" s="1"/>
      <c r="F62" s="1"/>
      <c r="G62" s="1"/>
      <c r="H62" s="1"/>
      <c r="I62" s="1"/>
      <c r="J62" s="1"/>
      <c r="K62" s="1"/>
      <c r="L62" s="1"/>
      <c r="M62" s="1"/>
    </row>
    <row r="63" spans="2:95" x14ac:dyDescent="0.25">
      <c r="B63" s="38">
        <v>4.75</v>
      </c>
      <c r="C63" s="2">
        <f t="shared" si="110"/>
        <v>7623.75</v>
      </c>
      <c r="D63" s="1"/>
      <c r="E63" s="1"/>
      <c r="F63" s="1"/>
      <c r="G63" s="1"/>
      <c r="H63" s="1"/>
      <c r="I63" s="1"/>
      <c r="J63" s="1"/>
      <c r="K63" s="1"/>
      <c r="L63" s="1"/>
      <c r="M63" s="1"/>
    </row>
    <row r="64" spans="2:95" x14ac:dyDescent="0.25">
      <c r="B64" s="38">
        <v>5.625</v>
      </c>
      <c r="C64" s="2">
        <f t="shared" si="110"/>
        <v>9028.125</v>
      </c>
      <c r="D64" s="1"/>
      <c r="E64" s="1"/>
      <c r="F64" s="1"/>
      <c r="G64" s="1"/>
      <c r="H64" s="1"/>
      <c r="I64" s="1"/>
      <c r="J64" s="1"/>
      <c r="K64" s="1"/>
      <c r="L64" s="1"/>
      <c r="M64" s="1"/>
    </row>
    <row r="65" spans="2:13" x14ac:dyDescent="0.25">
      <c r="B65" s="38">
        <v>6.75</v>
      </c>
      <c r="C65" s="2">
        <f t="shared" si="110"/>
        <v>10833.75</v>
      </c>
      <c r="D65" s="1"/>
      <c r="E65" s="1"/>
      <c r="F65" s="1"/>
      <c r="G65" s="1"/>
      <c r="H65" s="1"/>
      <c r="I65" s="34"/>
      <c r="J65" s="1"/>
      <c r="K65" s="1"/>
      <c r="L65" s="1"/>
      <c r="M65" s="1"/>
    </row>
    <row r="66" spans="2:13" x14ac:dyDescent="0.25">
      <c r="B66" s="38">
        <v>7</v>
      </c>
      <c r="C66" s="2">
        <f t="shared" si="110"/>
        <v>11235.000000000002</v>
      </c>
      <c r="D66" s="1"/>
      <c r="E66" s="1"/>
      <c r="F66" s="1"/>
      <c r="G66" s="1"/>
      <c r="H66" s="1"/>
      <c r="I66" s="1"/>
      <c r="J66" s="1"/>
      <c r="K66" s="1"/>
      <c r="L66" s="1"/>
      <c r="M66" s="1"/>
    </row>
    <row r="67" spans="2:13" x14ac:dyDescent="0.25">
      <c r="B67" s="38">
        <v>8</v>
      </c>
      <c r="C67" s="2">
        <f t="shared" si="110"/>
        <v>12840</v>
      </c>
      <c r="D67" s="1"/>
      <c r="E67" s="1"/>
      <c r="F67" s="1"/>
      <c r="G67" s="1"/>
      <c r="H67" s="1"/>
      <c r="I67" s="1"/>
      <c r="J67" s="1"/>
      <c r="K67" s="1"/>
      <c r="L67" s="1"/>
      <c r="M67" s="1"/>
    </row>
    <row r="68" spans="2:13" x14ac:dyDescent="0.25">
      <c r="B68" s="38"/>
      <c r="C68" s="2">
        <f t="shared" si="110"/>
        <v>0</v>
      </c>
      <c r="D68" s="1"/>
      <c r="E68" s="1"/>
      <c r="F68" s="1"/>
      <c r="G68" s="1"/>
      <c r="H68" s="1"/>
      <c r="I68" s="1"/>
      <c r="J68" s="1"/>
      <c r="K68" s="1"/>
      <c r="L68" s="1"/>
      <c r="M68" s="1"/>
    </row>
    <row r="69" spans="2:13" x14ac:dyDescent="0.25">
      <c r="B69" s="38"/>
      <c r="C69" s="2">
        <f t="shared" si="110"/>
        <v>0</v>
      </c>
      <c r="D69" s="1"/>
      <c r="E69" s="1"/>
      <c r="F69" s="1"/>
      <c r="G69" s="1"/>
      <c r="H69" s="1"/>
      <c r="I69" s="1"/>
      <c r="J69" s="1"/>
      <c r="K69" s="1"/>
      <c r="L69" s="1"/>
      <c r="M69" s="1"/>
    </row>
    <row r="70" spans="2:13" x14ac:dyDescent="0.25">
      <c r="B70" s="38"/>
      <c r="C70" s="2">
        <f t="shared" si="110"/>
        <v>0</v>
      </c>
      <c r="D70" s="1"/>
      <c r="E70" s="1"/>
      <c r="F70" s="1"/>
      <c r="G70" s="1"/>
      <c r="H70" s="1"/>
      <c r="I70" s="1"/>
      <c r="J70" s="1"/>
      <c r="K70" s="1"/>
      <c r="L70" s="1"/>
      <c r="M70" s="1"/>
    </row>
  </sheetData>
  <mergeCells count="12">
    <mergeCell ref="B46:L47"/>
    <mergeCell ref="AH3:AJ3"/>
    <mergeCell ref="B5:S5"/>
    <mergeCell ref="B39:M40"/>
    <mergeCell ref="B34:K34"/>
    <mergeCell ref="B1:S3"/>
    <mergeCell ref="B29:N30"/>
    <mergeCell ref="BN5:CQ5"/>
    <mergeCell ref="BN29:CQ29"/>
    <mergeCell ref="AI29:BL29"/>
    <mergeCell ref="AH5:BL5"/>
    <mergeCell ref="T5:AF5"/>
  </mergeCells>
  <conditionalFormatting sqref="S7:S27">
    <cfRule type="dataBar" priority="49">
      <dataBar>
        <cfvo type="min"/>
        <cfvo type="max"/>
        <color rgb="FF63C384"/>
      </dataBar>
      <extLst>
        <ext xmlns:x14="http://schemas.microsoft.com/office/spreadsheetml/2009/9/main" uri="{B025F937-C7B1-47D3-B67F-A62EFF666E3E}">
          <x14:id>{58EFF359-BDCB-4702-8146-A87EB459F9B5}</x14:id>
        </ext>
      </extLst>
    </cfRule>
  </conditionalFormatting>
  <conditionalFormatting sqref="E7:E27">
    <cfRule type="dataBar" priority="50">
      <dataBar>
        <cfvo type="min"/>
        <cfvo type="max"/>
        <color rgb="FF63C384"/>
      </dataBar>
      <extLst>
        <ext xmlns:x14="http://schemas.microsoft.com/office/spreadsheetml/2009/9/main" uri="{B025F937-C7B1-47D3-B67F-A62EFF666E3E}">
          <x14:id>{8D8A85A3-786A-4C57-8877-D5F9FCDAA4C1}</x14:id>
        </ext>
      </extLst>
    </cfRule>
  </conditionalFormatting>
  <conditionalFormatting sqref="G7:G27">
    <cfRule type="dataBar" priority="51">
      <dataBar>
        <cfvo type="min"/>
        <cfvo type="max"/>
        <color rgb="FF63C384"/>
      </dataBar>
      <extLst>
        <ext xmlns:x14="http://schemas.microsoft.com/office/spreadsheetml/2009/9/main" uri="{B025F937-C7B1-47D3-B67F-A62EFF666E3E}">
          <x14:id>{391D7DB4-FD21-4B04-A71C-D783430FC589}</x14:id>
        </ext>
      </extLst>
    </cfRule>
  </conditionalFormatting>
  <conditionalFormatting sqref="J7:J27">
    <cfRule type="dataBar" priority="52">
      <dataBar>
        <cfvo type="min"/>
        <cfvo type="max"/>
        <color rgb="FF63C384"/>
      </dataBar>
      <extLst>
        <ext xmlns:x14="http://schemas.microsoft.com/office/spreadsheetml/2009/9/main" uri="{B025F937-C7B1-47D3-B67F-A62EFF666E3E}">
          <x14:id>{BE96B942-9E84-4550-907A-465C105C5E65}</x14:id>
        </ext>
      </extLst>
    </cfRule>
  </conditionalFormatting>
  <conditionalFormatting sqref="P7:P27">
    <cfRule type="dataBar" priority="47">
      <dataBar>
        <cfvo type="min"/>
        <cfvo type="max"/>
        <color rgb="FF63C384"/>
      </dataBar>
      <extLst>
        <ext xmlns:x14="http://schemas.microsoft.com/office/spreadsheetml/2009/9/main" uri="{B025F937-C7B1-47D3-B67F-A62EFF666E3E}">
          <x14:id>{36564CDC-D6E2-4F43-88CB-1FB5FE5CA3B0}</x14:id>
        </ext>
      </extLst>
    </cfRule>
  </conditionalFormatting>
  <conditionalFormatting sqref="U9:AB27 AC9:AC28 U7:AF8 AD9:AF27">
    <cfRule type="dataBar" priority="46">
      <dataBar>
        <cfvo type="min"/>
        <cfvo type="max"/>
        <color rgb="FF63C384"/>
      </dataBar>
      <extLst>
        <ext xmlns:x14="http://schemas.microsoft.com/office/spreadsheetml/2009/9/main" uri="{B025F937-C7B1-47D3-B67F-A62EFF666E3E}">
          <x14:id>{35EC2B11-2D79-42F5-BB16-EAB41E2C17F1}</x14:id>
        </ext>
      </extLst>
    </cfRule>
  </conditionalFormatting>
  <pageMargins left="0.7" right="0.7" top="0.75" bottom="0.75" header="0.3" footer="0.3"/>
  <pageSetup paperSize="200"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dataBar" id="{58EFF359-BDCB-4702-8146-A87EB459F9B5}">
            <x14:dataBar minLength="0" maxLength="100" border="1" negativeBarBorderColorSameAsPositive="0">
              <x14:cfvo type="autoMin"/>
              <x14:cfvo type="autoMax"/>
              <x14:borderColor rgb="FF63C384"/>
              <x14:negativeFillColor rgb="FFFF0000"/>
              <x14:negativeBorderColor rgb="FFFF0000"/>
              <x14:axisColor rgb="FF000000"/>
            </x14:dataBar>
          </x14:cfRule>
          <xm:sqref>S7:S27</xm:sqref>
        </x14:conditionalFormatting>
        <x14:conditionalFormatting xmlns:xm="http://schemas.microsoft.com/office/excel/2006/main">
          <x14:cfRule type="dataBar" id="{8D8A85A3-786A-4C57-8877-D5F9FCDAA4C1}">
            <x14:dataBar minLength="0" maxLength="100" border="1" negativeBarBorderColorSameAsPositive="0">
              <x14:cfvo type="autoMin"/>
              <x14:cfvo type="autoMax"/>
              <x14:borderColor rgb="FF63C384"/>
              <x14:negativeFillColor rgb="FFFF0000"/>
              <x14:negativeBorderColor rgb="FFFF0000"/>
              <x14:axisColor rgb="FF000000"/>
            </x14:dataBar>
          </x14:cfRule>
          <xm:sqref>E7:E27</xm:sqref>
        </x14:conditionalFormatting>
        <x14:conditionalFormatting xmlns:xm="http://schemas.microsoft.com/office/excel/2006/main">
          <x14:cfRule type="dataBar" id="{391D7DB4-FD21-4B04-A71C-D783430FC589}">
            <x14:dataBar minLength="0" maxLength="100" border="1" negativeBarBorderColorSameAsPositive="0">
              <x14:cfvo type="autoMin"/>
              <x14:cfvo type="autoMax"/>
              <x14:borderColor rgb="FF63C384"/>
              <x14:negativeFillColor rgb="FFFF0000"/>
              <x14:negativeBorderColor rgb="FFFF0000"/>
              <x14:axisColor rgb="FF000000"/>
            </x14:dataBar>
          </x14:cfRule>
          <xm:sqref>G7:G27</xm:sqref>
        </x14:conditionalFormatting>
        <x14:conditionalFormatting xmlns:xm="http://schemas.microsoft.com/office/excel/2006/main">
          <x14:cfRule type="dataBar" id="{BE96B942-9E84-4550-907A-465C105C5E65}">
            <x14:dataBar minLength="0" maxLength="100" border="1" negativeBarBorderColorSameAsPositive="0">
              <x14:cfvo type="autoMin"/>
              <x14:cfvo type="autoMax"/>
              <x14:borderColor rgb="FF63C384"/>
              <x14:negativeFillColor rgb="FFFF0000"/>
              <x14:negativeBorderColor rgb="FFFF0000"/>
              <x14:axisColor rgb="FF000000"/>
            </x14:dataBar>
          </x14:cfRule>
          <xm:sqref>J7:J27</xm:sqref>
        </x14:conditionalFormatting>
        <x14:conditionalFormatting xmlns:xm="http://schemas.microsoft.com/office/excel/2006/main">
          <x14:cfRule type="dataBar" id="{36564CDC-D6E2-4F43-88CB-1FB5FE5CA3B0}">
            <x14:dataBar minLength="0" maxLength="100" border="1" negativeBarBorderColorSameAsPositive="0">
              <x14:cfvo type="autoMin"/>
              <x14:cfvo type="autoMax"/>
              <x14:borderColor rgb="FF63C384"/>
              <x14:negativeFillColor rgb="FFFF0000"/>
              <x14:negativeBorderColor rgb="FFFF0000"/>
              <x14:axisColor rgb="FF000000"/>
            </x14:dataBar>
          </x14:cfRule>
          <xm:sqref>P7:P27</xm:sqref>
        </x14:conditionalFormatting>
        <x14:conditionalFormatting xmlns:xm="http://schemas.microsoft.com/office/excel/2006/main">
          <x14:cfRule type="dataBar" id="{35EC2B11-2D79-42F5-BB16-EAB41E2C17F1}">
            <x14:dataBar minLength="0" maxLength="100" border="1" negativeBarBorderColorSameAsPositive="0">
              <x14:cfvo type="autoMin"/>
              <x14:cfvo type="autoMax"/>
              <x14:borderColor rgb="FF63C384"/>
              <x14:negativeFillColor rgb="FFFF0000"/>
              <x14:negativeBorderColor rgb="FFFF0000"/>
              <x14:axisColor rgb="FF000000"/>
            </x14:dataBar>
          </x14:cfRule>
          <xm:sqref>U9:AB27 AC9:AC28 U7:AF8 AD9:AF27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35F3-D4C4-4A19-A036-50FCEB25855F}">
  <sheetPr>
    <pageSetUpPr fitToPage="1"/>
  </sheetPr>
  <dimension ref="B1:BG60"/>
  <sheetViews>
    <sheetView tabSelected="1" zoomScale="130" zoomScaleNormal="130" workbookViewId="0">
      <pane xSplit="3" ySplit="9" topLeftCell="D10" activePane="bottomRight" state="frozen"/>
      <selection pane="topRight" activeCell="D1" sqref="D1"/>
      <selection pane="bottomLeft" activeCell="A10" sqref="A10"/>
      <selection pane="bottomRight" activeCell="B6" sqref="B6"/>
    </sheetView>
  </sheetViews>
  <sheetFormatPr defaultColWidth="8.85546875" defaultRowHeight="12.75" x14ac:dyDescent="0.2"/>
  <cols>
    <col min="1" max="1" width="3.140625" style="153" customWidth="1"/>
    <col min="2" max="2" width="35.42578125" style="153" customWidth="1"/>
    <col min="3" max="3" width="5.85546875" style="153" customWidth="1"/>
    <col min="4" max="4" width="8.42578125" style="153" bestFit="1" customWidth="1"/>
    <col min="5" max="5" width="22" style="153" hidden="1" customWidth="1"/>
    <col min="6" max="6" width="26.28515625" style="153" hidden="1" customWidth="1"/>
    <col min="7" max="7" width="16.28515625" style="154" bestFit="1" customWidth="1"/>
    <col min="8" max="8" width="10.140625" style="153" customWidth="1"/>
    <col min="9" max="9" width="11.140625" style="153" customWidth="1"/>
    <col min="10" max="10" width="11.28515625" style="153" customWidth="1"/>
    <col min="11" max="11" width="11.7109375" style="153" customWidth="1"/>
    <col min="12" max="12" width="3.140625" style="153" customWidth="1"/>
    <col min="13" max="13" width="11" style="153" customWidth="1"/>
    <col min="14" max="14" width="7.28515625" style="153" customWidth="1"/>
    <col min="15" max="15" width="5.28515625" style="153" bestFit="1" customWidth="1"/>
    <col min="16" max="16" width="9.42578125" style="153" customWidth="1"/>
    <col min="17" max="17" width="15" style="153" customWidth="1"/>
    <col min="18" max="18" width="5.140625" style="153" customWidth="1"/>
    <col min="19" max="19" width="3.28515625" style="153" customWidth="1"/>
    <col min="20" max="20" width="8.7109375" style="153" customWidth="1"/>
    <col min="21" max="21" width="9.7109375" style="153" customWidth="1"/>
    <col min="22" max="22" width="7.7109375" style="153" customWidth="1"/>
    <col min="23" max="23" width="9.42578125" style="153" customWidth="1"/>
    <col min="24" max="24" width="11.140625" style="153" customWidth="1"/>
    <col min="25" max="25" width="11" style="153" customWidth="1"/>
    <col min="26" max="26" width="12.42578125" style="153" customWidth="1"/>
    <col min="27" max="27" width="3.28515625" style="153" customWidth="1"/>
    <col min="28" max="28" width="7.140625" style="155" customWidth="1"/>
    <col min="29" max="29" width="4.140625" style="153" customWidth="1"/>
    <col min="30" max="30" width="3.140625" style="153" customWidth="1"/>
    <col min="31" max="31" width="12" style="153" customWidth="1"/>
    <col min="32" max="32" width="11.85546875" style="153" customWidth="1"/>
    <col min="33" max="33" width="11.42578125" style="153" customWidth="1"/>
    <col min="34" max="34" width="8.140625" style="153" bestFit="1" customWidth="1"/>
    <col min="35" max="35" width="12.140625" style="156" bestFit="1" customWidth="1"/>
    <col min="36" max="36" width="11.140625" style="153" customWidth="1"/>
    <col min="37" max="37" width="8.140625" style="153" bestFit="1" customWidth="1"/>
    <col min="38" max="38" width="3.28515625" style="153" customWidth="1"/>
    <col min="39" max="39" width="11.7109375" style="153" bestFit="1" customWidth="1"/>
    <col min="40" max="40" width="10" style="153" bestFit="1" customWidth="1"/>
    <col min="41" max="41" width="9" style="153" customWidth="1"/>
    <col min="42" max="42" width="11.7109375" style="153" bestFit="1" customWidth="1"/>
    <col min="43" max="43" width="7.140625" style="153" customWidth="1"/>
    <col min="44" max="44" width="9" style="155" customWidth="1"/>
    <col min="45" max="46" width="9.42578125" style="153" customWidth="1"/>
    <col min="47" max="47" width="8.85546875" style="153"/>
    <col min="48" max="48" width="93.85546875" style="154" customWidth="1"/>
    <col min="49" max="57" width="8.85546875" style="153"/>
    <col min="58" max="58" width="11.140625" style="153" customWidth="1"/>
    <col min="59" max="59" width="13.7109375" style="153" customWidth="1"/>
    <col min="60" max="16384" width="8.85546875" style="153"/>
  </cols>
  <sheetData>
    <row r="1" spans="2:59" ht="13.5" thickBot="1" x14ac:dyDescent="0.25"/>
    <row r="2" spans="2:59" ht="13.5" customHeight="1" thickBot="1" x14ac:dyDescent="0.25">
      <c r="B2" s="252" t="s">
        <v>169</v>
      </c>
      <c r="D2" s="345" t="s">
        <v>168</v>
      </c>
      <c r="E2" s="346"/>
      <c r="F2" s="346"/>
      <c r="G2" s="346"/>
      <c r="H2" s="346"/>
      <c r="I2" s="346"/>
      <c r="J2" s="346"/>
      <c r="K2" s="347"/>
      <c r="X2" s="251"/>
      <c r="Y2" s="169"/>
      <c r="Z2" s="251"/>
      <c r="AG2" s="172"/>
      <c r="AH2" s="335" t="s">
        <v>160</v>
      </c>
      <c r="AI2" s="340"/>
      <c r="AJ2" s="340"/>
      <c r="AK2" s="336"/>
      <c r="AN2" s="172"/>
      <c r="AO2" s="335" t="s">
        <v>159</v>
      </c>
      <c r="AP2" s="340"/>
      <c r="AQ2" s="340"/>
      <c r="AR2" s="336"/>
    </row>
    <row r="3" spans="2:59" ht="15" customHeight="1" x14ac:dyDescent="0.2">
      <c r="B3" s="344" t="s">
        <v>153</v>
      </c>
      <c r="D3" s="348"/>
      <c r="E3" s="349"/>
      <c r="F3" s="349"/>
      <c r="G3" s="349"/>
      <c r="H3" s="349"/>
      <c r="I3" s="349"/>
      <c r="J3" s="349"/>
      <c r="K3" s="350"/>
      <c r="X3" s="169"/>
      <c r="Y3" s="169"/>
      <c r="Z3" s="251"/>
      <c r="AF3" s="172"/>
      <c r="AG3" s="172"/>
      <c r="AH3" s="335" t="s">
        <v>158</v>
      </c>
      <c r="AI3" s="336"/>
      <c r="AJ3" s="338" t="s">
        <v>157</v>
      </c>
      <c r="AK3" s="339"/>
      <c r="AM3" s="172"/>
      <c r="AN3" s="172"/>
      <c r="AO3" s="335" t="s">
        <v>158</v>
      </c>
      <c r="AP3" s="336"/>
      <c r="AQ3" s="335" t="s">
        <v>157</v>
      </c>
      <c r="AR3" s="336"/>
    </row>
    <row r="4" spans="2:59" ht="15" customHeight="1" thickBot="1" x14ac:dyDescent="0.25">
      <c r="B4" s="242" t="s">
        <v>150</v>
      </c>
      <c r="D4" s="348"/>
      <c r="E4" s="349"/>
      <c r="F4" s="349"/>
      <c r="G4" s="349"/>
      <c r="H4" s="349"/>
      <c r="I4" s="349"/>
      <c r="J4" s="349"/>
      <c r="K4" s="350"/>
      <c r="P4" s="174"/>
      <c r="AF4" s="168"/>
      <c r="AG4" s="250"/>
      <c r="AH4" s="249" t="s">
        <v>156</v>
      </c>
      <c r="AI4" s="248">
        <f>'Refi Portfolio Optimization'!$K$38</f>
        <v>0.75</v>
      </c>
      <c r="AJ4" s="249" t="s">
        <v>156</v>
      </c>
      <c r="AK4" s="248">
        <f>'Refi Portfolio Optimization'!$N$38</f>
        <v>0.7</v>
      </c>
      <c r="AM4" s="168"/>
      <c r="AN4" s="250"/>
      <c r="AO4" s="249" t="s">
        <v>118</v>
      </c>
      <c r="AP4" s="248">
        <f>'Refi Portfolio Optimization'!$K$52</f>
        <v>0.75</v>
      </c>
      <c r="AQ4" s="249" t="s">
        <v>118</v>
      </c>
      <c r="AR4" s="248">
        <f>'Refi Portfolio Optimization'!$N$52</f>
        <v>0.7</v>
      </c>
    </row>
    <row r="5" spans="2:59" ht="15" customHeight="1" x14ac:dyDescent="0.25">
      <c r="B5"/>
      <c r="D5" s="348"/>
      <c r="E5" s="349"/>
      <c r="F5" s="349"/>
      <c r="G5" s="349"/>
      <c r="H5" s="349"/>
      <c r="I5" s="349"/>
      <c r="J5" s="349"/>
      <c r="K5" s="350"/>
      <c r="S5" s="246"/>
      <c r="Y5" s="168" t="s">
        <v>155</v>
      </c>
      <c r="AE5" s="247" t="s">
        <v>154</v>
      </c>
      <c r="AF5" s="168"/>
      <c r="AG5" s="182"/>
      <c r="AH5" s="244" t="s">
        <v>24</v>
      </c>
      <c r="AI5" s="269">
        <v>3.5000000000000003E-2</v>
      </c>
      <c r="AJ5" s="244" t="s">
        <v>24</v>
      </c>
      <c r="AK5" s="269">
        <v>0.04</v>
      </c>
      <c r="AM5" s="168"/>
      <c r="AN5" s="182"/>
      <c r="AO5" s="244" t="s">
        <v>24</v>
      </c>
      <c r="AP5" s="269">
        <v>0.04</v>
      </c>
      <c r="AQ5" s="244" t="s">
        <v>24</v>
      </c>
      <c r="AR5" s="269">
        <v>0.04</v>
      </c>
    </row>
    <row r="6" spans="2:59" ht="15.75" customHeight="1" thickBot="1" x14ac:dyDescent="0.25">
      <c r="D6" s="351"/>
      <c r="E6" s="352"/>
      <c r="F6" s="352"/>
      <c r="G6" s="352"/>
      <c r="H6" s="352"/>
      <c r="I6" s="352"/>
      <c r="J6" s="352"/>
      <c r="K6" s="353"/>
      <c r="L6" s="153" t="s">
        <v>152</v>
      </c>
      <c r="S6" s="246"/>
      <c r="Y6" s="267">
        <v>0.25</v>
      </c>
      <c r="AE6" s="268">
        <v>0.01</v>
      </c>
      <c r="AF6" s="244"/>
      <c r="AG6" s="245"/>
      <c r="AH6" s="244" t="s">
        <v>151</v>
      </c>
      <c r="AI6" s="243">
        <f>1-LOOKUP(AI5,'Refi Portfolio Optimization'!$J$40:$J$47,'Refi Portfolio Optimization'!$K$40:'Refi Portfolio Optimization'!$K$47)</f>
        <v>0.98519999999999996</v>
      </c>
      <c r="AJ6" s="244" t="s">
        <v>151</v>
      </c>
      <c r="AK6" s="243">
        <f>1-LOOKUP(AK5,'Refi Portfolio Optimization'!$M$40:$M$47,'Refi Portfolio Optimization'!$N$40:$N$47)</f>
        <v>0.98626000000000003</v>
      </c>
      <c r="AM6" s="168"/>
      <c r="AN6" s="182"/>
      <c r="AO6" s="244" t="s">
        <v>151</v>
      </c>
      <c r="AP6" s="243">
        <f>1-LOOKUP(AP5,'Refi Portfolio Optimization'!$J$54:$J$60,'Refi Portfolio Optimization'!$K$54:$K$60)</f>
        <v>0.98345000000000005</v>
      </c>
      <c r="AQ6" s="244" t="s">
        <v>151</v>
      </c>
      <c r="AR6" s="243">
        <f>1-LOOKUP(AR5,'Refi Portfolio Optimization'!$M$54:$M$60,'Refi Portfolio Optimization'!$N$54:$N$60)</f>
        <v>0.98001000000000005</v>
      </c>
    </row>
    <row r="7" spans="2:59" ht="13.5" thickBot="1" x14ac:dyDescent="0.25">
      <c r="I7" s="172"/>
      <c r="K7" s="172"/>
      <c r="M7" s="241" t="s">
        <v>149</v>
      </c>
      <c r="N7" s="240"/>
      <c r="O7" s="240"/>
      <c r="P7" s="240"/>
      <c r="Q7" s="200"/>
      <c r="R7" s="239"/>
      <c r="S7" s="238"/>
      <c r="T7" s="200"/>
      <c r="U7" s="200"/>
      <c r="V7" s="200"/>
      <c r="W7" s="200"/>
      <c r="X7" s="239"/>
      <c r="Y7" s="238"/>
      <c r="Z7" s="200"/>
      <c r="AA7" s="200"/>
      <c r="AB7" s="237"/>
      <c r="AD7" s="341" t="s">
        <v>148</v>
      </c>
      <c r="AE7" s="342"/>
      <c r="AF7" s="342"/>
      <c r="AG7" s="342"/>
      <c r="AH7" s="342"/>
      <c r="AI7" s="342"/>
      <c r="AJ7" s="342"/>
      <c r="AK7" s="342"/>
      <c r="AL7" s="342"/>
      <c r="AM7" s="342"/>
      <c r="AN7" s="342"/>
      <c r="AO7" s="342"/>
      <c r="AP7" s="342"/>
      <c r="AQ7" s="342"/>
      <c r="AR7" s="343"/>
    </row>
    <row r="8" spans="2:59" x14ac:dyDescent="0.2">
      <c r="B8" s="236"/>
      <c r="L8" s="236"/>
      <c r="M8" s="235"/>
      <c r="N8" s="213"/>
      <c r="O8" s="213"/>
      <c r="P8" s="213"/>
      <c r="Q8" s="213"/>
      <c r="R8" s="213"/>
      <c r="S8" s="213"/>
      <c r="T8" s="337" t="s">
        <v>147</v>
      </c>
      <c r="U8" s="337"/>
      <c r="V8" s="337"/>
      <c r="W8" s="337"/>
      <c r="X8" s="337"/>
      <c r="Y8" s="337"/>
      <c r="Z8" s="337"/>
      <c r="AA8" s="213"/>
      <c r="AB8" s="232"/>
      <c r="AD8" s="235"/>
      <c r="AE8" s="213"/>
      <c r="AF8" s="213"/>
      <c r="AG8" s="213"/>
      <c r="AH8" s="213"/>
      <c r="AI8" s="234"/>
      <c r="AJ8" s="213"/>
      <c r="AK8" s="213"/>
      <c r="AL8" s="213"/>
      <c r="AM8" s="337" t="s">
        <v>147</v>
      </c>
      <c r="AN8" s="337"/>
      <c r="AO8" s="337"/>
      <c r="AP8" s="337"/>
      <c r="AQ8" s="233"/>
      <c r="AR8" s="232"/>
      <c r="AS8" s="173"/>
      <c r="AT8" s="173"/>
      <c r="AV8" s="231"/>
    </row>
    <row r="9" spans="2:59" ht="54" customHeight="1" thickBot="1" x14ac:dyDescent="0.25">
      <c r="B9" s="227" t="s">
        <v>146</v>
      </c>
      <c r="C9" s="227" t="s">
        <v>145</v>
      </c>
      <c r="D9" s="227" t="s">
        <v>144</v>
      </c>
      <c r="E9" s="227" t="s">
        <v>143</v>
      </c>
      <c r="F9" s="227" t="s">
        <v>142</v>
      </c>
      <c r="G9" s="227" t="s">
        <v>141</v>
      </c>
      <c r="H9" s="227" t="s">
        <v>140</v>
      </c>
      <c r="I9" s="227" t="s">
        <v>47</v>
      </c>
      <c r="J9" s="227" t="s">
        <v>139</v>
      </c>
      <c r="K9" s="227" t="s">
        <v>138</v>
      </c>
      <c r="L9" s="227"/>
      <c r="M9" s="230" t="s">
        <v>137</v>
      </c>
      <c r="N9" s="227" t="s">
        <v>121</v>
      </c>
      <c r="O9" s="227" t="s">
        <v>120</v>
      </c>
      <c r="P9" s="227" t="s">
        <v>136</v>
      </c>
      <c r="Q9" s="227" t="s">
        <v>135</v>
      </c>
      <c r="R9" s="227" t="s">
        <v>118</v>
      </c>
      <c r="S9" s="227"/>
      <c r="T9" s="226" t="s">
        <v>134</v>
      </c>
      <c r="U9" s="226" t="s">
        <v>133</v>
      </c>
      <c r="V9" s="226" t="s">
        <v>132</v>
      </c>
      <c r="W9" s="226" t="s">
        <v>131</v>
      </c>
      <c r="X9" s="226" t="s">
        <v>130</v>
      </c>
      <c r="Y9" s="226" t="s">
        <v>129</v>
      </c>
      <c r="Z9" s="226" t="s">
        <v>128</v>
      </c>
      <c r="AA9" s="227"/>
      <c r="AB9" s="224" t="s">
        <v>127</v>
      </c>
      <c r="AC9" s="227" t="s">
        <v>126</v>
      </c>
      <c r="AD9" s="229" t="s">
        <v>125</v>
      </c>
      <c r="AE9" s="227" t="s">
        <v>124</v>
      </c>
      <c r="AF9" s="227" t="s">
        <v>123</v>
      </c>
      <c r="AG9" s="225" t="s">
        <v>122</v>
      </c>
      <c r="AH9" s="227" t="s">
        <v>121</v>
      </c>
      <c r="AI9" s="228" t="s">
        <v>120</v>
      </c>
      <c r="AJ9" s="227" t="s">
        <v>119</v>
      </c>
      <c r="AK9" s="227" t="s">
        <v>118</v>
      </c>
      <c r="AL9" s="227"/>
      <c r="AM9" s="226" t="s">
        <v>117</v>
      </c>
      <c r="AN9" s="226" t="s">
        <v>116</v>
      </c>
      <c r="AO9" s="226" t="s">
        <v>115</v>
      </c>
      <c r="AP9" s="225" t="s">
        <v>114</v>
      </c>
      <c r="AR9" s="224" t="s">
        <v>113</v>
      </c>
      <c r="AS9" s="173" t="s">
        <v>112</v>
      </c>
      <c r="AT9" s="173" t="s">
        <v>102</v>
      </c>
      <c r="AV9" s="173" t="s">
        <v>111</v>
      </c>
      <c r="BF9" s="153" t="s">
        <v>110</v>
      </c>
      <c r="BG9" s="153" t="s">
        <v>109</v>
      </c>
    </row>
    <row r="10" spans="2:59" ht="15" customHeight="1" thickBot="1" x14ac:dyDescent="0.25">
      <c r="B10" s="253" t="s">
        <v>161</v>
      </c>
      <c r="C10" s="254">
        <v>1</v>
      </c>
      <c r="D10" s="254" t="s">
        <v>165</v>
      </c>
      <c r="E10" s="254"/>
      <c r="F10" s="254"/>
      <c r="G10" s="288" t="s">
        <v>105</v>
      </c>
      <c r="H10" s="256">
        <v>53144</v>
      </c>
      <c r="I10" s="257">
        <v>250000</v>
      </c>
      <c r="J10" s="258">
        <v>400000</v>
      </c>
      <c r="K10" s="258">
        <v>200000</v>
      </c>
      <c r="L10" s="210"/>
      <c r="M10" s="260">
        <v>185000</v>
      </c>
      <c r="N10" s="261">
        <v>0.05</v>
      </c>
      <c r="O10" s="262">
        <v>30</v>
      </c>
      <c r="P10" s="257">
        <v>866.26</v>
      </c>
      <c r="Q10" s="206">
        <f>J10-M10</f>
        <v>215000</v>
      </c>
      <c r="R10" s="205">
        <f>IFERROR(M10/J10, "")</f>
        <v>0.46250000000000002</v>
      </c>
      <c r="S10" s="206"/>
      <c r="T10" s="257">
        <v>170.11583333333334</v>
      </c>
      <c r="U10" s="257">
        <v>97.270833333333329</v>
      </c>
      <c r="V10" s="257">
        <v>25</v>
      </c>
      <c r="W10" s="263">
        <f>P10+T10+U10+V10</f>
        <v>1158.6466666666665</v>
      </c>
      <c r="X10" s="257">
        <v>2100</v>
      </c>
      <c r="Y10" s="202">
        <f>X10*(1-$Y$6)-T10-U10-V10</f>
        <v>1282.6133333333335</v>
      </c>
      <c r="Z10" s="202">
        <f>$Y10-P10</f>
        <v>416.35333333333347</v>
      </c>
      <c r="AA10" s="209"/>
      <c r="AB10" s="199">
        <f>IF(P10=0, "∞", $Y10/P10)</f>
        <v>1.4806332202033263</v>
      </c>
      <c r="AC10" s="209"/>
      <c r="AD10" s="264" t="s">
        <v>101</v>
      </c>
      <c r="AE10" s="206">
        <f>IF($AD10="AI",0,IF($AD10="CO",IF($C10=1,$J10*$AP$4,IF($C10&lt;=4,$J10*$AR$4,"Invalid")),IF($AD10="RT",IF($C10=1,MIN($J10*$AI$4,($M10+MAX(2000,(($M10+2000)*(1+$AE$6+(1-$AI$6)))*1%))*(1+$AE$6+(1-$AI$6))),IF($C10&lt;=4,MIN($J10*$AK$4,($M10+MAX(2000,(($M10+2000)*(1+$AE$6+(1-$AI$6)))*1%))*(1+$AE$6+(1-$AK$6))),"Invalid")),0)))</f>
        <v>300000</v>
      </c>
      <c r="AF10" s="206">
        <f>IF($AD10="AI",0,IF($AD10="CO",IF($C10=1,-($AE10*$AE$6+((1-$AP$6)*$AE10)),IF($C10&lt;=4,-($AE10*$AE$6+((1-$AR$6)*$AE10)),"Invalid")),IF($AD10="RT",IF($C10=1,-($AE10*$AE$6+((1-$AI$6)*$AE10)),IF($C10&lt;=4,-($AE10*$AE$6+((1-$AK$6)*$AE10)),"Invalid")),0)))</f>
        <v>-7964.9999999999864</v>
      </c>
      <c r="AG10" s="201">
        <f>IF(AD10="AI",0,AE10-M10+AF10)</f>
        <v>107035.00000000001</v>
      </c>
      <c r="AH10" s="208">
        <f>IF(AE10=0,"",IF($AD10="CO",IF(C10=1,$AP$5,$AR$5),IF(C10=1,$AI$5,$AK$5)))</f>
        <v>0.04</v>
      </c>
      <c r="AI10" s="207">
        <f>IF(AE10=0,"",30)</f>
        <v>30</v>
      </c>
      <c r="AJ10" s="206">
        <f>IF(AD10="AI",Q10,J10-AE10)</f>
        <v>100000</v>
      </c>
      <c r="AK10" s="205">
        <f>IFERROR((J10-AJ10)/J10, "")</f>
        <v>0.75</v>
      </c>
      <c r="AL10" s="204"/>
      <c r="AM10" s="203">
        <f>IF(AD10="AI",P10,IF(AD10="PO",0,-PMT(AH10/12,12*AI10,AE10)))</f>
        <v>1432.2458863963786</v>
      </c>
      <c r="AN10" s="203">
        <f>AM10+T10+U10+V10</f>
        <v>1724.6325530630452</v>
      </c>
      <c r="AO10" s="202">
        <f>$Y10-AM10</f>
        <v>-149.63255306304518</v>
      </c>
      <c r="AP10" s="201">
        <f>P10-AM10</f>
        <v>-565.98588639637865</v>
      </c>
      <c r="AQ10" s="200"/>
      <c r="AR10" s="199">
        <f>IF(AM10=0, "∞", $Y10/AM10)</f>
        <v>0.89552593274362258</v>
      </c>
      <c r="AS10" s="198">
        <f>IF(AP10=0,"N/A",-AG10/(12*AP10))</f>
        <v>15.759374125252755</v>
      </c>
      <c r="AT10" s="198" t="str">
        <f>IF(AP10&lt;=0,"N/A",-AF10/AP10/12)</f>
        <v>N/A</v>
      </c>
      <c r="AU10" s="197"/>
      <c r="AV10" s="196"/>
      <c r="BF10" s="153" t="s">
        <v>108</v>
      </c>
      <c r="BG10" s="153" t="s">
        <v>107</v>
      </c>
    </row>
    <row r="11" spans="2:59" ht="15" customHeight="1" thickBot="1" x14ac:dyDescent="0.25">
      <c r="B11" s="253" t="s">
        <v>162</v>
      </c>
      <c r="C11" s="254">
        <v>1</v>
      </c>
      <c r="D11" s="254" t="s">
        <v>165</v>
      </c>
      <c r="E11" s="254"/>
      <c r="F11" s="254"/>
      <c r="G11" s="288" t="s">
        <v>105</v>
      </c>
      <c r="H11" s="256">
        <v>53144</v>
      </c>
      <c r="I11" s="257">
        <v>225000</v>
      </c>
      <c r="J11" s="258">
        <v>365000</v>
      </c>
      <c r="K11" s="258">
        <v>185000</v>
      </c>
      <c r="L11" s="210"/>
      <c r="M11" s="260">
        <v>175000</v>
      </c>
      <c r="N11" s="261">
        <v>4.4999999999999998E-2</v>
      </c>
      <c r="O11" s="262">
        <v>30</v>
      </c>
      <c r="P11" s="257">
        <v>836.3</v>
      </c>
      <c r="Q11" s="206">
        <f>J11-M11</f>
        <v>190000</v>
      </c>
      <c r="R11" s="205">
        <f t="shared" ref="R11:R27" si="0">IFERROR(M11/J11, "")</f>
        <v>0.47945205479452052</v>
      </c>
      <c r="S11" s="206"/>
      <c r="T11" s="257">
        <v>165.43833333333333</v>
      </c>
      <c r="U11" s="257">
        <v>129.72</v>
      </c>
      <c r="V11" s="257">
        <v>0</v>
      </c>
      <c r="W11" s="263">
        <v>1200</v>
      </c>
      <c r="X11" s="257">
        <v>2000</v>
      </c>
      <c r="Y11" s="202">
        <f>X11*(1-$Y$6)-T11-U11-V11</f>
        <v>1204.8416666666667</v>
      </c>
      <c r="Z11" s="202">
        <f>$Y11-P11</f>
        <v>368.54166666666674</v>
      </c>
      <c r="AA11" s="209"/>
      <c r="AB11" s="199">
        <f t="shared" ref="AB11:AB27" si="1">IF(P11=0, "∞", $Y11/P11)</f>
        <v>1.4406811750169397</v>
      </c>
      <c r="AC11" s="209"/>
      <c r="AD11" s="264" t="s">
        <v>103</v>
      </c>
      <c r="AE11" s="206">
        <f t="shared" ref="AE11:AE27" si="2">IF($AD11="AI",0,IF($AD11="CO",IF($C11=1,$J11*$AP$4,IF($C11&lt;=4,$J11*$AR$4,"Invalid")),IF($AD11="RT",IF($C11=1,MIN($J11*$AI$4,($M11+MAX(2000,(($M11+2000)*(1+$AE$6+(1-$AI$6)))*1%))*(1+$AE$6+(1-$AI$6))),IF($C11&lt;=4,MIN($J11*$AK$4,($M11+MAX(2000,(($M11+2000)*(1+$AE$6+(1-$AI$6)))*1%))*(1+$AE$6+(1-$AK$6))),"Invalid")),0)))</f>
        <v>0</v>
      </c>
      <c r="AF11" s="206">
        <f t="shared" ref="AF11:AF27" si="3">IF($AD11="AI",0,IF($AD11="CO",IF($C11=1,-($AE11*$AE$6+((1-$AP$6)*$AE11)),IF($C11&lt;=4,-($AE11*$AE$6+((1-$AR$6)*$AE11)),"Invalid")),IF($AD11="RT",IF($C11=1,-($AE11*$AE$6+((1-$AI$6)*$AE11)),IF($C11&lt;=4,-($AE11*$AE$6+((1-$AK$6)*$AE11)),"Invalid")),0)))</f>
        <v>0</v>
      </c>
      <c r="AG11" s="201">
        <f t="shared" ref="AG11:AG27" si="4">IF(AD11="AI",0,AE11-M11+AF11)</f>
        <v>-175000</v>
      </c>
      <c r="AH11" s="208" t="str">
        <f t="shared" ref="AH11:AH27" si="5">IF(AE11=0,"",IF($AD11="CO",IF(C11=1,$AP$5,$AR$5),IF(C11=1,$AI$5,$AK$5)))</f>
        <v/>
      </c>
      <c r="AI11" s="207" t="str">
        <f t="shared" ref="AI11:AI27" si="6">IF(AE11=0,"",30)</f>
        <v/>
      </c>
      <c r="AJ11" s="206">
        <f t="shared" ref="AJ11:AJ27" si="7">IF(AD11="AI",Q11,J11-AE11)</f>
        <v>365000</v>
      </c>
      <c r="AK11" s="205">
        <f t="shared" ref="AK11:AK27" si="8">IFERROR((J11-AJ11)/J11, "")</f>
        <v>0</v>
      </c>
      <c r="AL11" s="204"/>
      <c r="AM11" s="203">
        <f t="shared" ref="AM11:AM27" si="9">IF(AD11="AI",P11,IF(AD11="PO",0,-PMT(AH11/12,12*AI11,AE11)))</f>
        <v>0</v>
      </c>
      <c r="AN11" s="203">
        <f t="shared" ref="AN11:AN27" si="10">AM11+T11+U11+V11</f>
        <v>295.1583333333333</v>
      </c>
      <c r="AO11" s="202">
        <f t="shared" ref="AO11:AO27" si="11">$Y11-AM11</f>
        <v>1204.8416666666667</v>
      </c>
      <c r="AP11" s="201">
        <f t="shared" ref="AP11:AP27" si="12">P11-AM11</f>
        <v>836.3</v>
      </c>
      <c r="AQ11" s="200"/>
      <c r="AR11" s="199" t="str">
        <f t="shared" ref="AR11:AR27" si="13">IF(AM11=0, "∞", $Y11/AM11)</f>
        <v>∞</v>
      </c>
      <c r="AS11" s="198">
        <f t="shared" ref="AS11:AS27" si="14">IF(AP11=0,"N/A",-AG11/(12*AP11))</f>
        <v>17.437921001235605</v>
      </c>
      <c r="AT11" s="198">
        <f t="shared" ref="AT11:AT27" si="15">IF(AP11&lt;=0,"N/A",-AF11/AP11/12)</f>
        <v>0</v>
      </c>
      <c r="AU11" s="197"/>
      <c r="AV11" s="196"/>
      <c r="BF11" s="153" t="s">
        <v>106</v>
      </c>
      <c r="BG11" s="153" t="s">
        <v>99</v>
      </c>
    </row>
    <row r="12" spans="2:59" ht="15" customHeight="1" thickBot="1" x14ac:dyDescent="0.25">
      <c r="B12" s="253" t="s">
        <v>163</v>
      </c>
      <c r="C12" s="254">
        <v>1</v>
      </c>
      <c r="D12" s="254" t="s">
        <v>165</v>
      </c>
      <c r="E12" s="254"/>
      <c r="F12" s="254"/>
      <c r="G12" s="288" t="s">
        <v>105</v>
      </c>
      <c r="H12" s="256">
        <v>53144</v>
      </c>
      <c r="I12" s="257">
        <v>350000</v>
      </c>
      <c r="J12" s="258">
        <v>400000</v>
      </c>
      <c r="K12" s="258">
        <v>275000</v>
      </c>
      <c r="L12" s="210"/>
      <c r="M12" s="260">
        <v>250000</v>
      </c>
      <c r="N12" s="261">
        <v>4.2500000000000003E-2</v>
      </c>
      <c r="O12" s="262">
        <v>30</v>
      </c>
      <c r="P12" s="257">
        <v>828.92</v>
      </c>
      <c r="Q12" s="206">
        <f>J12-M12</f>
        <v>150000</v>
      </c>
      <c r="R12" s="205">
        <f t="shared" si="0"/>
        <v>0.625</v>
      </c>
      <c r="S12" s="206"/>
      <c r="T12" s="257">
        <v>168.22499999999999</v>
      </c>
      <c r="U12" s="257">
        <v>116.82333333333334</v>
      </c>
      <c r="V12" s="257">
        <v>55</v>
      </c>
      <c r="W12" s="263">
        <v>1300</v>
      </c>
      <c r="X12" s="257">
        <v>2050</v>
      </c>
      <c r="Y12" s="202">
        <f>X12*(1-$Y$6)-T12-U12-V12</f>
        <v>1197.4516666666668</v>
      </c>
      <c r="Z12" s="202">
        <f>$Y12-P12</f>
        <v>368.53166666666687</v>
      </c>
      <c r="AA12" s="209"/>
      <c r="AB12" s="199">
        <f t="shared" si="1"/>
        <v>1.4445925622094615</v>
      </c>
      <c r="AC12" s="209"/>
      <c r="AD12" s="264" t="s">
        <v>101</v>
      </c>
      <c r="AE12" s="206">
        <f t="shared" si="2"/>
        <v>300000</v>
      </c>
      <c r="AF12" s="206">
        <f t="shared" si="3"/>
        <v>-7964.9999999999864</v>
      </c>
      <c r="AG12" s="201">
        <f t="shared" si="4"/>
        <v>42035.000000000015</v>
      </c>
      <c r="AH12" s="208">
        <f t="shared" si="5"/>
        <v>0.04</v>
      </c>
      <c r="AI12" s="207">
        <f t="shared" si="6"/>
        <v>30</v>
      </c>
      <c r="AJ12" s="206">
        <f t="shared" si="7"/>
        <v>100000</v>
      </c>
      <c r="AK12" s="205">
        <f t="shared" si="8"/>
        <v>0.75</v>
      </c>
      <c r="AL12" s="204"/>
      <c r="AM12" s="203">
        <f t="shared" si="9"/>
        <v>1432.2458863963786</v>
      </c>
      <c r="AN12" s="203">
        <f t="shared" si="10"/>
        <v>1772.2942197297118</v>
      </c>
      <c r="AO12" s="202">
        <f t="shared" si="11"/>
        <v>-234.79421972971181</v>
      </c>
      <c r="AP12" s="201">
        <f t="shared" si="12"/>
        <v>-603.32588639637868</v>
      </c>
      <c r="AQ12" s="200"/>
      <c r="AR12" s="199">
        <f t="shared" si="13"/>
        <v>0.8360657049464677</v>
      </c>
      <c r="AS12" s="198">
        <f t="shared" si="14"/>
        <v>5.8060108900503717</v>
      </c>
      <c r="AT12" s="198" t="str">
        <f t="shared" si="15"/>
        <v>N/A</v>
      </c>
      <c r="AU12" s="197"/>
      <c r="AV12" s="196"/>
      <c r="BG12" s="153" t="s">
        <v>101</v>
      </c>
    </row>
    <row r="13" spans="2:59" ht="15" customHeight="1" thickBot="1" x14ac:dyDescent="0.25">
      <c r="B13" s="253" t="s">
        <v>164</v>
      </c>
      <c r="C13" s="254">
        <v>8</v>
      </c>
      <c r="D13" s="254" t="s">
        <v>166</v>
      </c>
      <c r="E13" s="254"/>
      <c r="F13" s="254"/>
      <c r="G13" s="288" t="s">
        <v>167</v>
      </c>
      <c r="H13" s="256">
        <v>46935</v>
      </c>
      <c r="I13" s="257">
        <v>800000</v>
      </c>
      <c r="J13" s="258">
        <v>1000000</v>
      </c>
      <c r="K13" s="258">
        <v>500000</v>
      </c>
      <c r="L13" s="210"/>
      <c r="M13" s="260">
        <v>470000</v>
      </c>
      <c r="N13" s="261">
        <v>6.5000000000000002E-2</v>
      </c>
      <c r="O13" s="262">
        <v>30</v>
      </c>
      <c r="P13" s="257">
        <v>2900</v>
      </c>
      <c r="Q13" s="206">
        <f>J13-M13</f>
        <v>530000</v>
      </c>
      <c r="R13" s="205">
        <f t="shared" si="0"/>
        <v>0.47</v>
      </c>
      <c r="S13" s="206"/>
      <c r="T13" s="257">
        <v>140.98249999999999</v>
      </c>
      <c r="U13" s="257">
        <v>87.833333333333329</v>
      </c>
      <c r="V13" s="257">
        <v>60</v>
      </c>
      <c r="W13" s="263">
        <f>P13+T13+U13+V13</f>
        <v>3188.8158333333336</v>
      </c>
      <c r="X13" s="257">
        <v>5000</v>
      </c>
      <c r="Y13" s="202">
        <f>X13*(1-$Y$6)-T13-U13-V13</f>
        <v>3461.1841666666664</v>
      </c>
      <c r="Z13" s="202">
        <f>$Y13-P13</f>
        <v>561.18416666666644</v>
      </c>
      <c r="AA13" s="209"/>
      <c r="AB13" s="199">
        <f t="shared" si="1"/>
        <v>1.1935117816091954</v>
      </c>
      <c r="AC13" s="209"/>
      <c r="AD13" s="264" t="s">
        <v>103</v>
      </c>
      <c r="AE13" s="206">
        <f t="shared" si="2"/>
        <v>0</v>
      </c>
      <c r="AF13" s="206">
        <f t="shared" si="3"/>
        <v>0</v>
      </c>
      <c r="AG13" s="201">
        <f t="shared" si="4"/>
        <v>-470000</v>
      </c>
      <c r="AH13" s="208" t="str">
        <f t="shared" si="5"/>
        <v/>
      </c>
      <c r="AI13" s="207" t="str">
        <f t="shared" si="6"/>
        <v/>
      </c>
      <c r="AJ13" s="206">
        <f t="shared" si="7"/>
        <v>1000000</v>
      </c>
      <c r="AK13" s="205">
        <f t="shared" si="8"/>
        <v>0</v>
      </c>
      <c r="AL13" s="204"/>
      <c r="AM13" s="203">
        <f t="shared" si="9"/>
        <v>0</v>
      </c>
      <c r="AN13" s="203">
        <f t="shared" si="10"/>
        <v>288.81583333333333</v>
      </c>
      <c r="AO13" s="202">
        <f t="shared" si="11"/>
        <v>3461.1841666666664</v>
      </c>
      <c r="AP13" s="201">
        <f t="shared" si="12"/>
        <v>2900</v>
      </c>
      <c r="AQ13" s="200"/>
      <c r="AR13" s="199" t="str">
        <f t="shared" si="13"/>
        <v>∞</v>
      </c>
      <c r="AS13" s="198">
        <f t="shared" si="14"/>
        <v>13.505747126436782</v>
      </c>
      <c r="AT13" s="198">
        <f t="shared" si="15"/>
        <v>0</v>
      </c>
      <c r="AU13" s="197"/>
      <c r="AV13" s="196"/>
      <c r="BG13" s="153" t="s">
        <v>103</v>
      </c>
    </row>
    <row r="14" spans="2:59" ht="15" customHeight="1" thickBot="1" x14ac:dyDescent="0.25">
      <c r="B14" s="253"/>
      <c r="C14" s="254"/>
      <c r="D14" s="254"/>
      <c r="E14" s="254"/>
      <c r="F14" s="254"/>
      <c r="G14" s="288"/>
      <c r="H14" s="256"/>
      <c r="I14" s="257"/>
      <c r="J14" s="258"/>
      <c r="K14" s="258"/>
      <c r="L14" s="210"/>
      <c r="M14" s="260"/>
      <c r="N14" s="261"/>
      <c r="O14" s="262"/>
      <c r="P14" s="257"/>
      <c r="Q14" s="206">
        <f t="shared" ref="Q14:Q27" si="16">J14-M14</f>
        <v>0</v>
      </c>
      <c r="R14" s="205" t="str">
        <f t="shared" si="0"/>
        <v/>
      </c>
      <c r="S14" s="206"/>
      <c r="T14" s="257"/>
      <c r="U14" s="257"/>
      <c r="V14" s="257"/>
      <c r="W14" s="263"/>
      <c r="X14" s="257"/>
      <c r="Y14" s="202">
        <f t="shared" ref="Y14:Y27" si="17">X14*(1-$Y$6)-T14-U14-V14</f>
        <v>0</v>
      </c>
      <c r="Z14" s="202">
        <f t="shared" ref="Z14:Z27" si="18">$Y14-P14</f>
        <v>0</v>
      </c>
      <c r="AA14" s="209"/>
      <c r="AB14" s="199" t="str">
        <f t="shared" si="1"/>
        <v>∞</v>
      </c>
      <c r="AC14" s="209"/>
      <c r="AD14" s="264" t="s">
        <v>107</v>
      </c>
      <c r="AE14" s="206">
        <f t="shared" si="2"/>
        <v>0</v>
      </c>
      <c r="AF14" s="206">
        <f t="shared" si="3"/>
        <v>0</v>
      </c>
      <c r="AG14" s="201">
        <f t="shared" si="4"/>
        <v>0</v>
      </c>
      <c r="AH14" s="208" t="str">
        <f t="shared" si="5"/>
        <v/>
      </c>
      <c r="AI14" s="207" t="str">
        <f t="shared" si="6"/>
        <v/>
      </c>
      <c r="AJ14" s="206">
        <f t="shared" si="7"/>
        <v>0</v>
      </c>
      <c r="AK14" s="205" t="str">
        <f t="shared" si="8"/>
        <v/>
      </c>
      <c r="AL14" s="204"/>
      <c r="AM14" s="203">
        <f t="shared" si="9"/>
        <v>0</v>
      </c>
      <c r="AN14" s="203">
        <f t="shared" si="10"/>
        <v>0</v>
      </c>
      <c r="AO14" s="202">
        <f t="shared" si="11"/>
        <v>0</v>
      </c>
      <c r="AP14" s="201">
        <f t="shared" si="12"/>
        <v>0</v>
      </c>
      <c r="AQ14" s="200"/>
      <c r="AR14" s="199" t="str">
        <f t="shared" si="13"/>
        <v>∞</v>
      </c>
      <c r="AS14" s="198" t="str">
        <f t="shared" si="14"/>
        <v>N/A</v>
      </c>
      <c r="AT14" s="198" t="str">
        <f t="shared" si="15"/>
        <v>N/A</v>
      </c>
      <c r="AU14" s="197"/>
      <c r="AV14" s="196"/>
    </row>
    <row r="15" spans="2:59" ht="15" customHeight="1" thickBot="1" x14ac:dyDescent="0.25">
      <c r="B15" s="253"/>
      <c r="C15" s="254"/>
      <c r="D15" s="254"/>
      <c r="E15" s="254"/>
      <c r="F15" s="254"/>
      <c r="G15" s="288"/>
      <c r="H15" s="256"/>
      <c r="I15" s="257"/>
      <c r="J15" s="258"/>
      <c r="K15" s="258"/>
      <c r="L15" s="210"/>
      <c r="M15" s="260"/>
      <c r="N15" s="261"/>
      <c r="O15" s="262"/>
      <c r="P15" s="257"/>
      <c r="Q15" s="206">
        <f t="shared" si="16"/>
        <v>0</v>
      </c>
      <c r="R15" s="205" t="str">
        <f t="shared" si="0"/>
        <v/>
      </c>
      <c r="S15" s="206"/>
      <c r="T15" s="257"/>
      <c r="U15" s="257"/>
      <c r="V15" s="257"/>
      <c r="W15" s="263"/>
      <c r="X15" s="257"/>
      <c r="Y15" s="202">
        <f t="shared" si="17"/>
        <v>0</v>
      </c>
      <c r="Z15" s="202">
        <f t="shared" si="18"/>
        <v>0</v>
      </c>
      <c r="AA15" s="209"/>
      <c r="AB15" s="199" t="str">
        <f t="shared" si="1"/>
        <v>∞</v>
      </c>
      <c r="AC15" s="209"/>
      <c r="AD15" s="264" t="s">
        <v>107</v>
      </c>
      <c r="AE15" s="206">
        <f t="shared" si="2"/>
        <v>0</v>
      </c>
      <c r="AF15" s="206">
        <f t="shared" si="3"/>
        <v>0</v>
      </c>
      <c r="AG15" s="201">
        <f t="shared" si="4"/>
        <v>0</v>
      </c>
      <c r="AH15" s="208" t="str">
        <f t="shared" si="5"/>
        <v/>
      </c>
      <c r="AI15" s="207" t="str">
        <f t="shared" si="6"/>
        <v/>
      </c>
      <c r="AJ15" s="206">
        <f t="shared" si="7"/>
        <v>0</v>
      </c>
      <c r="AK15" s="205" t="str">
        <f t="shared" si="8"/>
        <v/>
      </c>
      <c r="AL15" s="204"/>
      <c r="AM15" s="203">
        <f t="shared" si="9"/>
        <v>0</v>
      </c>
      <c r="AN15" s="203">
        <f t="shared" si="10"/>
        <v>0</v>
      </c>
      <c r="AO15" s="202">
        <f t="shared" si="11"/>
        <v>0</v>
      </c>
      <c r="AP15" s="201">
        <f t="shared" si="12"/>
        <v>0</v>
      </c>
      <c r="AQ15" s="200"/>
      <c r="AR15" s="199" t="str">
        <f t="shared" si="13"/>
        <v>∞</v>
      </c>
      <c r="AS15" s="198" t="str">
        <f t="shared" si="14"/>
        <v>N/A</v>
      </c>
      <c r="AT15" s="198" t="str">
        <f t="shared" si="15"/>
        <v>N/A</v>
      </c>
      <c r="AU15" s="197"/>
      <c r="AV15" s="196"/>
    </row>
    <row r="16" spans="2:59" ht="15" customHeight="1" thickBot="1" x14ac:dyDescent="0.25">
      <c r="B16" s="253"/>
      <c r="C16" s="254"/>
      <c r="D16" s="254"/>
      <c r="E16" s="254"/>
      <c r="F16" s="254"/>
      <c r="G16" s="288"/>
      <c r="H16" s="256"/>
      <c r="I16" s="257"/>
      <c r="J16" s="258"/>
      <c r="K16" s="258"/>
      <c r="L16" s="210"/>
      <c r="M16" s="260"/>
      <c r="N16" s="261"/>
      <c r="O16" s="262"/>
      <c r="P16" s="257"/>
      <c r="Q16" s="206">
        <f t="shared" si="16"/>
        <v>0</v>
      </c>
      <c r="R16" s="205" t="str">
        <f t="shared" si="0"/>
        <v/>
      </c>
      <c r="S16" s="206"/>
      <c r="T16" s="257"/>
      <c r="U16" s="257"/>
      <c r="V16" s="257"/>
      <c r="W16" s="263"/>
      <c r="X16" s="257"/>
      <c r="Y16" s="202">
        <f t="shared" si="17"/>
        <v>0</v>
      </c>
      <c r="Z16" s="202">
        <f t="shared" si="18"/>
        <v>0</v>
      </c>
      <c r="AA16" s="209"/>
      <c r="AB16" s="199" t="str">
        <f t="shared" si="1"/>
        <v>∞</v>
      </c>
      <c r="AC16" s="209"/>
      <c r="AD16" s="264" t="s">
        <v>107</v>
      </c>
      <c r="AE16" s="206">
        <f t="shared" si="2"/>
        <v>0</v>
      </c>
      <c r="AF16" s="206">
        <f t="shared" si="3"/>
        <v>0</v>
      </c>
      <c r="AG16" s="201">
        <f t="shared" si="4"/>
        <v>0</v>
      </c>
      <c r="AH16" s="208" t="str">
        <f t="shared" si="5"/>
        <v/>
      </c>
      <c r="AI16" s="207" t="str">
        <f t="shared" si="6"/>
        <v/>
      </c>
      <c r="AJ16" s="206">
        <f t="shared" si="7"/>
        <v>0</v>
      </c>
      <c r="AK16" s="205" t="str">
        <f t="shared" si="8"/>
        <v/>
      </c>
      <c r="AL16" s="204"/>
      <c r="AM16" s="203">
        <f t="shared" si="9"/>
        <v>0</v>
      </c>
      <c r="AN16" s="203">
        <f t="shared" si="10"/>
        <v>0</v>
      </c>
      <c r="AO16" s="202">
        <f t="shared" si="11"/>
        <v>0</v>
      </c>
      <c r="AP16" s="201">
        <f t="shared" si="12"/>
        <v>0</v>
      </c>
      <c r="AQ16" s="200"/>
      <c r="AR16" s="199" t="str">
        <f t="shared" si="13"/>
        <v>∞</v>
      </c>
      <c r="AS16" s="198" t="str">
        <f t="shared" si="14"/>
        <v>N/A</v>
      </c>
      <c r="AT16" s="198" t="str">
        <f t="shared" si="15"/>
        <v>N/A</v>
      </c>
      <c r="AU16" s="197"/>
      <c r="AV16" s="196"/>
    </row>
    <row r="17" spans="2:48" ht="15" customHeight="1" thickBot="1" x14ac:dyDescent="0.25">
      <c r="B17" s="253"/>
      <c r="C17" s="254"/>
      <c r="D17" s="254"/>
      <c r="E17" s="254"/>
      <c r="F17" s="254"/>
      <c r="G17" s="288"/>
      <c r="H17" s="256"/>
      <c r="I17" s="257"/>
      <c r="J17" s="258"/>
      <c r="K17" s="258"/>
      <c r="L17" s="210"/>
      <c r="M17" s="260"/>
      <c r="N17" s="261"/>
      <c r="O17" s="262"/>
      <c r="P17" s="257"/>
      <c r="Q17" s="206">
        <f t="shared" si="16"/>
        <v>0</v>
      </c>
      <c r="R17" s="205" t="str">
        <f t="shared" si="0"/>
        <v/>
      </c>
      <c r="S17" s="206"/>
      <c r="T17" s="257"/>
      <c r="U17" s="257"/>
      <c r="V17" s="257"/>
      <c r="W17" s="263"/>
      <c r="X17" s="257"/>
      <c r="Y17" s="202">
        <f t="shared" si="17"/>
        <v>0</v>
      </c>
      <c r="Z17" s="202">
        <f t="shared" si="18"/>
        <v>0</v>
      </c>
      <c r="AA17" s="209"/>
      <c r="AB17" s="199" t="str">
        <f t="shared" si="1"/>
        <v>∞</v>
      </c>
      <c r="AC17" s="209"/>
      <c r="AD17" s="264" t="s">
        <v>107</v>
      </c>
      <c r="AE17" s="206">
        <f t="shared" si="2"/>
        <v>0</v>
      </c>
      <c r="AF17" s="206">
        <f t="shared" si="3"/>
        <v>0</v>
      </c>
      <c r="AG17" s="201">
        <f t="shared" si="4"/>
        <v>0</v>
      </c>
      <c r="AH17" s="208" t="str">
        <f t="shared" si="5"/>
        <v/>
      </c>
      <c r="AI17" s="207" t="str">
        <f t="shared" si="6"/>
        <v/>
      </c>
      <c r="AJ17" s="206">
        <f t="shared" si="7"/>
        <v>0</v>
      </c>
      <c r="AK17" s="205" t="str">
        <f t="shared" si="8"/>
        <v/>
      </c>
      <c r="AL17" s="204"/>
      <c r="AM17" s="203">
        <f t="shared" si="9"/>
        <v>0</v>
      </c>
      <c r="AN17" s="203">
        <f t="shared" si="10"/>
        <v>0</v>
      </c>
      <c r="AO17" s="202">
        <f t="shared" si="11"/>
        <v>0</v>
      </c>
      <c r="AP17" s="201">
        <f t="shared" si="12"/>
        <v>0</v>
      </c>
      <c r="AQ17" s="200"/>
      <c r="AR17" s="199" t="str">
        <f t="shared" si="13"/>
        <v>∞</v>
      </c>
      <c r="AS17" s="198" t="str">
        <f t="shared" si="14"/>
        <v>N/A</v>
      </c>
      <c r="AT17" s="198" t="str">
        <f t="shared" si="15"/>
        <v>N/A</v>
      </c>
      <c r="AU17" s="197"/>
      <c r="AV17" s="196"/>
    </row>
    <row r="18" spans="2:48" ht="15" customHeight="1" thickBot="1" x14ac:dyDescent="0.25">
      <c r="B18" s="253"/>
      <c r="C18" s="254"/>
      <c r="D18" s="254"/>
      <c r="E18" s="254"/>
      <c r="F18" s="254"/>
      <c r="G18" s="288"/>
      <c r="H18" s="256"/>
      <c r="I18" s="257"/>
      <c r="J18" s="258"/>
      <c r="K18" s="258"/>
      <c r="L18" s="210"/>
      <c r="M18" s="260"/>
      <c r="N18" s="261"/>
      <c r="O18" s="262"/>
      <c r="P18" s="257"/>
      <c r="Q18" s="206">
        <f t="shared" si="16"/>
        <v>0</v>
      </c>
      <c r="R18" s="205" t="str">
        <f t="shared" si="0"/>
        <v/>
      </c>
      <c r="S18" s="206"/>
      <c r="T18" s="257"/>
      <c r="U18" s="257"/>
      <c r="V18" s="257"/>
      <c r="W18" s="263"/>
      <c r="X18" s="257"/>
      <c r="Y18" s="202">
        <f t="shared" si="17"/>
        <v>0</v>
      </c>
      <c r="Z18" s="202">
        <f t="shared" si="18"/>
        <v>0</v>
      </c>
      <c r="AA18" s="209"/>
      <c r="AB18" s="199" t="str">
        <f t="shared" si="1"/>
        <v>∞</v>
      </c>
      <c r="AC18" s="209"/>
      <c r="AD18" s="264" t="s">
        <v>107</v>
      </c>
      <c r="AE18" s="206">
        <f t="shared" si="2"/>
        <v>0</v>
      </c>
      <c r="AF18" s="206">
        <f t="shared" si="3"/>
        <v>0</v>
      </c>
      <c r="AG18" s="201">
        <f t="shared" si="4"/>
        <v>0</v>
      </c>
      <c r="AH18" s="208" t="str">
        <f t="shared" si="5"/>
        <v/>
      </c>
      <c r="AI18" s="207" t="str">
        <f t="shared" si="6"/>
        <v/>
      </c>
      <c r="AJ18" s="206">
        <f t="shared" si="7"/>
        <v>0</v>
      </c>
      <c r="AK18" s="205" t="str">
        <f t="shared" si="8"/>
        <v/>
      </c>
      <c r="AL18" s="204"/>
      <c r="AM18" s="203">
        <f t="shared" si="9"/>
        <v>0</v>
      </c>
      <c r="AN18" s="203">
        <f t="shared" si="10"/>
        <v>0</v>
      </c>
      <c r="AO18" s="202">
        <f t="shared" si="11"/>
        <v>0</v>
      </c>
      <c r="AP18" s="201">
        <f t="shared" si="12"/>
        <v>0</v>
      </c>
      <c r="AQ18" s="200"/>
      <c r="AR18" s="199" t="str">
        <f t="shared" si="13"/>
        <v>∞</v>
      </c>
      <c r="AS18" s="198" t="str">
        <f t="shared" si="14"/>
        <v>N/A</v>
      </c>
      <c r="AT18" s="198" t="str">
        <f t="shared" si="15"/>
        <v>N/A</v>
      </c>
      <c r="AU18" s="197"/>
      <c r="AV18" s="196"/>
    </row>
    <row r="19" spans="2:48" ht="15" customHeight="1" thickBot="1" x14ac:dyDescent="0.25">
      <c r="B19" s="253"/>
      <c r="C19" s="254"/>
      <c r="D19" s="254"/>
      <c r="E19" s="254"/>
      <c r="F19" s="254"/>
      <c r="G19" s="288"/>
      <c r="H19" s="256"/>
      <c r="I19" s="257"/>
      <c r="J19" s="258"/>
      <c r="K19" s="258"/>
      <c r="L19" s="210"/>
      <c r="M19" s="260"/>
      <c r="N19" s="261"/>
      <c r="O19" s="262"/>
      <c r="P19" s="257"/>
      <c r="Q19" s="206">
        <f t="shared" si="16"/>
        <v>0</v>
      </c>
      <c r="R19" s="205" t="str">
        <f t="shared" si="0"/>
        <v/>
      </c>
      <c r="S19" s="206"/>
      <c r="T19" s="257"/>
      <c r="U19" s="257"/>
      <c r="V19" s="257"/>
      <c r="W19" s="263"/>
      <c r="X19" s="257"/>
      <c r="Y19" s="202">
        <f t="shared" si="17"/>
        <v>0</v>
      </c>
      <c r="Z19" s="202">
        <f t="shared" si="18"/>
        <v>0</v>
      </c>
      <c r="AA19" s="209"/>
      <c r="AB19" s="199" t="str">
        <f t="shared" si="1"/>
        <v>∞</v>
      </c>
      <c r="AC19" s="209"/>
      <c r="AD19" s="264" t="s">
        <v>107</v>
      </c>
      <c r="AE19" s="206">
        <f t="shared" si="2"/>
        <v>0</v>
      </c>
      <c r="AF19" s="206">
        <f t="shared" si="3"/>
        <v>0</v>
      </c>
      <c r="AG19" s="201">
        <f t="shared" si="4"/>
        <v>0</v>
      </c>
      <c r="AH19" s="208" t="str">
        <f t="shared" si="5"/>
        <v/>
      </c>
      <c r="AI19" s="207" t="str">
        <f t="shared" si="6"/>
        <v/>
      </c>
      <c r="AJ19" s="206">
        <f t="shared" si="7"/>
        <v>0</v>
      </c>
      <c r="AK19" s="205" t="str">
        <f t="shared" si="8"/>
        <v/>
      </c>
      <c r="AL19" s="204"/>
      <c r="AM19" s="203">
        <f t="shared" si="9"/>
        <v>0</v>
      </c>
      <c r="AN19" s="203">
        <f t="shared" si="10"/>
        <v>0</v>
      </c>
      <c r="AO19" s="202">
        <f t="shared" si="11"/>
        <v>0</v>
      </c>
      <c r="AP19" s="201">
        <f t="shared" si="12"/>
        <v>0</v>
      </c>
      <c r="AQ19" s="200"/>
      <c r="AR19" s="199" t="str">
        <f t="shared" si="13"/>
        <v>∞</v>
      </c>
      <c r="AS19" s="198" t="str">
        <f t="shared" si="14"/>
        <v>N/A</v>
      </c>
      <c r="AT19" s="198" t="str">
        <f t="shared" si="15"/>
        <v>N/A</v>
      </c>
      <c r="AU19" s="197"/>
      <c r="AV19" s="196"/>
    </row>
    <row r="20" spans="2:48" ht="15" customHeight="1" thickBot="1" x14ac:dyDescent="0.25">
      <c r="B20" s="253"/>
      <c r="C20" s="254"/>
      <c r="D20" s="254"/>
      <c r="E20" s="254"/>
      <c r="F20" s="254"/>
      <c r="G20" s="288"/>
      <c r="H20" s="256"/>
      <c r="I20" s="257"/>
      <c r="J20" s="258"/>
      <c r="K20" s="258"/>
      <c r="L20" s="210"/>
      <c r="M20" s="260"/>
      <c r="N20" s="261"/>
      <c r="O20" s="262"/>
      <c r="P20" s="257"/>
      <c r="Q20" s="206">
        <f t="shared" si="16"/>
        <v>0</v>
      </c>
      <c r="R20" s="205" t="str">
        <f t="shared" si="0"/>
        <v/>
      </c>
      <c r="S20" s="206"/>
      <c r="T20" s="257"/>
      <c r="U20" s="257"/>
      <c r="V20" s="257"/>
      <c r="W20" s="263"/>
      <c r="X20" s="257"/>
      <c r="Y20" s="202">
        <f t="shared" si="17"/>
        <v>0</v>
      </c>
      <c r="Z20" s="202">
        <f t="shared" si="18"/>
        <v>0</v>
      </c>
      <c r="AA20" s="209"/>
      <c r="AB20" s="199" t="str">
        <f t="shared" si="1"/>
        <v>∞</v>
      </c>
      <c r="AC20" s="209"/>
      <c r="AD20" s="264" t="s">
        <v>107</v>
      </c>
      <c r="AE20" s="206">
        <f t="shared" si="2"/>
        <v>0</v>
      </c>
      <c r="AF20" s="206">
        <f t="shared" si="3"/>
        <v>0</v>
      </c>
      <c r="AG20" s="201">
        <f t="shared" si="4"/>
        <v>0</v>
      </c>
      <c r="AH20" s="208" t="str">
        <f t="shared" si="5"/>
        <v/>
      </c>
      <c r="AI20" s="207" t="str">
        <f t="shared" si="6"/>
        <v/>
      </c>
      <c r="AJ20" s="206">
        <f t="shared" si="7"/>
        <v>0</v>
      </c>
      <c r="AK20" s="205" t="str">
        <f t="shared" si="8"/>
        <v/>
      </c>
      <c r="AL20" s="204"/>
      <c r="AM20" s="203">
        <f t="shared" si="9"/>
        <v>0</v>
      </c>
      <c r="AN20" s="203">
        <f t="shared" si="10"/>
        <v>0</v>
      </c>
      <c r="AO20" s="202">
        <f t="shared" si="11"/>
        <v>0</v>
      </c>
      <c r="AP20" s="201">
        <f t="shared" si="12"/>
        <v>0</v>
      </c>
      <c r="AQ20" s="200"/>
      <c r="AR20" s="199" t="str">
        <f t="shared" si="13"/>
        <v>∞</v>
      </c>
      <c r="AS20" s="198" t="str">
        <f t="shared" si="14"/>
        <v>N/A</v>
      </c>
      <c r="AT20" s="198" t="str">
        <f t="shared" si="15"/>
        <v>N/A</v>
      </c>
      <c r="AU20" s="197"/>
      <c r="AV20" s="196"/>
    </row>
    <row r="21" spans="2:48" ht="15" customHeight="1" thickBot="1" x14ac:dyDescent="0.25">
      <c r="B21" s="253"/>
      <c r="C21" s="254"/>
      <c r="D21" s="254"/>
      <c r="E21" s="254"/>
      <c r="F21" s="254"/>
      <c r="G21" s="288"/>
      <c r="H21" s="256"/>
      <c r="I21" s="257"/>
      <c r="J21" s="258"/>
      <c r="K21" s="258"/>
      <c r="L21" s="210"/>
      <c r="M21" s="260"/>
      <c r="N21" s="261"/>
      <c r="O21" s="262"/>
      <c r="P21" s="257"/>
      <c r="Q21" s="206">
        <f t="shared" si="16"/>
        <v>0</v>
      </c>
      <c r="R21" s="205" t="str">
        <f t="shared" si="0"/>
        <v/>
      </c>
      <c r="S21" s="206"/>
      <c r="T21" s="257"/>
      <c r="U21" s="257"/>
      <c r="V21" s="257"/>
      <c r="W21" s="263"/>
      <c r="X21" s="257"/>
      <c r="Y21" s="202">
        <f t="shared" si="17"/>
        <v>0</v>
      </c>
      <c r="Z21" s="202">
        <f t="shared" si="18"/>
        <v>0</v>
      </c>
      <c r="AA21" s="209"/>
      <c r="AB21" s="199" t="str">
        <f t="shared" si="1"/>
        <v>∞</v>
      </c>
      <c r="AC21" s="209"/>
      <c r="AD21" s="264" t="s">
        <v>107</v>
      </c>
      <c r="AE21" s="206">
        <f t="shared" si="2"/>
        <v>0</v>
      </c>
      <c r="AF21" s="206">
        <f t="shared" si="3"/>
        <v>0</v>
      </c>
      <c r="AG21" s="201">
        <f t="shared" si="4"/>
        <v>0</v>
      </c>
      <c r="AH21" s="208" t="str">
        <f t="shared" si="5"/>
        <v/>
      </c>
      <c r="AI21" s="207" t="str">
        <f t="shared" si="6"/>
        <v/>
      </c>
      <c r="AJ21" s="206">
        <f t="shared" si="7"/>
        <v>0</v>
      </c>
      <c r="AK21" s="205" t="str">
        <f t="shared" si="8"/>
        <v/>
      </c>
      <c r="AL21" s="204"/>
      <c r="AM21" s="203">
        <f t="shared" si="9"/>
        <v>0</v>
      </c>
      <c r="AN21" s="203">
        <f t="shared" si="10"/>
        <v>0</v>
      </c>
      <c r="AO21" s="202">
        <f t="shared" si="11"/>
        <v>0</v>
      </c>
      <c r="AP21" s="201">
        <f t="shared" si="12"/>
        <v>0</v>
      </c>
      <c r="AQ21" s="200"/>
      <c r="AR21" s="199" t="str">
        <f t="shared" si="13"/>
        <v>∞</v>
      </c>
      <c r="AS21" s="198" t="str">
        <f t="shared" si="14"/>
        <v>N/A</v>
      </c>
      <c r="AT21" s="198" t="str">
        <f t="shared" si="15"/>
        <v>N/A</v>
      </c>
      <c r="AU21" s="197"/>
      <c r="AV21" s="196"/>
    </row>
    <row r="22" spans="2:48" ht="15" customHeight="1" thickBot="1" x14ac:dyDescent="0.25">
      <c r="B22" s="253"/>
      <c r="C22" s="254"/>
      <c r="D22" s="254"/>
      <c r="E22" s="254"/>
      <c r="F22" s="254"/>
      <c r="G22" s="288"/>
      <c r="H22" s="256"/>
      <c r="I22" s="257"/>
      <c r="J22" s="258"/>
      <c r="K22" s="258"/>
      <c r="L22" s="210"/>
      <c r="M22" s="260"/>
      <c r="N22" s="261"/>
      <c r="O22" s="262"/>
      <c r="P22" s="257"/>
      <c r="Q22" s="206">
        <f t="shared" si="16"/>
        <v>0</v>
      </c>
      <c r="R22" s="205" t="str">
        <f t="shared" si="0"/>
        <v/>
      </c>
      <c r="S22" s="206"/>
      <c r="T22" s="257"/>
      <c r="U22" s="257"/>
      <c r="V22" s="257"/>
      <c r="W22" s="263"/>
      <c r="X22" s="257"/>
      <c r="Y22" s="202">
        <f t="shared" si="17"/>
        <v>0</v>
      </c>
      <c r="Z22" s="202">
        <f t="shared" si="18"/>
        <v>0</v>
      </c>
      <c r="AA22" s="209"/>
      <c r="AB22" s="199" t="str">
        <f t="shared" si="1"/>
        <v>∞</v>
      </c>
      <c r="AC22" s="209"/>
      <c r="AD22" s="264" t="s">
        <v>107</v>
      </c>
      <c r="AE22" s="206">
        <f t="shared" si="2"/>
        <v>0</v>
      </c>
      <c r="AF22" s="206">
        <f t="shared" si="3"/>
        <v>0</v>
      </c>
      <c r="AG22" s="201">
        <f t="shared" si="4"/>
        <v>0</v>
      </c>
      <c r="AH22" s="208" t="str">
        <f t="shared" si="5"/>
        <v/>
      </c>
      <c r="AI22" s="207" t="str">
        <f t="shared" si="6"/>
        <v/>
      </c>
      <c r="AJ22" s="206">
        <f t="shared" si="7"/>
        <v>0</v>
      </c>
      <c r="AK22" s="205" t="str">
        <f t="shared" si="8"/>
        <v/>
      </c>
      <c r="AL22" s="204"/>
      <c r="AM22" s="203">
        <f t="shared" si="9"/>
        <v>0</v>
      </c>
      <c r="AN22" s="203">
        <f t="shared" si="10"/>
        <v>0</v>
      </c>
      <c r="AO22" s="202">
        <f t="shared" si="11"/>
        <v>0</v>
      </c>
      <c r="AP22" s="201">
        <f t="shared" si="12"/>
        <v>0</v>
      </c>
      <c r="AQ22" s="200"/>
      <c r="AR22" s="199" t="str">
        <f t="shared" si="13"/>
        <v>∞</v>
      </c>
      <c r="AS22" s="198" t="str">
        <f t="shared" si="14"/>
        <v>N/A</v>
      </c>
      <c r="AT22" s="198" t="str">
        <f t="shared" si="15"/>
        <v>N/A</v>
      </c>
      <c r="AU22" s="197"/>
      <c r="AV22" s="196"/>
    </row>
    <row r="23" spans="2:48" ht="15" customHeight="1" thickBot="1" x14ac:dyDescent="0.25">
      <c r="B23" s="253"/>
      <c r="C23" s="254"/>
      <c r="D23" s="254"/>
      <c r="E23" s="254"/>
      <c r="F23" s="254"/>
      <c r="G23" s="288"/>
      <c r="H23" s="256"/>
      <c r="I23" s="257"/>
      <c r="J23" s="258"/>
      <c r="K23" s="258"/>
      <c r="L23" s="210"/>
      <c r="M23" s="260"/>
      <c r="N23" s="261"/>
      <c r="O23" s="262"/>
      <c r="P23" s="257"/>
      <c r="Q23" s="206">
        <f t="shared" si="16"/>
        <v>0</v>
      </c>
      <c r="R23" s="205" t="str">
        <f t="shared" si="0"/>
        <v/>
      </c>
      <c r="S23" s="206"/>
      <c r="T23" s="257"/>
      <c r="U23" s="257"/>
      <c r="V23" s="257"/>
      <c r="W23" s="263"/>
      <c r="X23" s="257"/>
      <c r="Y23" s="202">
        <f t="shared" si="17"/>
        <v>0</v>
      </c>
      <c r="Z23" s="202">
        <f t="shared" si="18"/>
        <v>0</v>
      </c>
      <c r="AA23" s="209"/>
      <c r="AB23" s="199" t="str">
        <f t="shared" si="1"/>
        <v>∞</v>
      </c>
      <c r="AC23" s="209"/>
      <c r="AD23" s="264" t="s">
        <v>107</v>
      </c>
      <c r="AE23" s="206">
        <f t="shared" si="2"/>
        <v>0</v>
      </c>
      <c r="AF23" s="206">
        <f t="shared" si="3"/>
        <v>0</v>
      </c>
      <c r="AG23" s="201">
        <f t="shared" si="4"/>
        <v>0</v>
      </c>
      <c r="AH23" s="208" t="str">
        <f t="shared" si="5"/>
        <v/>
      </c>
      <c r="AI23" s="207" t="str">
        <f t="shared" si="6"/>
        <v/>
      </c>
      <c r="AJ23" s="206">
        <f t="shared" si="7"/>
        <v>0</v>
      </c>
      <c r="AK23" s="205" t="str">
        <f t="shared" si="8"/>
        <v/>
      </c>
      <c r="AL23" s="204"/>
      <c r="AM23" s="203">
        <f t="shared" si="9"/>
        <v>0</v>
      </c>
      <c r="AN23" s="203">
        <f t="shared" si="10"/>
        <v>0</v>
      </c>
      <c r="AO23" s="202">
        <f t="shared" si="11"/>
        <v>0</v>
      </c>
      <c r="AP23" s="201">
        <f t="shared" si="12"/>
        <v>0</v>
      </c>
      <c r="AQ23" s="200"/>
      <c r="AR23" s="199" t="str">
        <f t="shared" si="13"/>
        <v>∞</v>
      </c>
      <c r="AS23" s="198" t="str">
        <f t="shared" si="14"/>
        <v>N/A</v>
      </c>
      <c r="AT23" s="198" t="str">
        <f t="shared" si="15"/>
        <v>N/A</v>
      </c>
      <c r="AU23" s="197"/>
      <c r="AV23" s="196"/>
    </row>
    <row r="24" spans="2:48" ht="15" customHeight="1" thickBot="1" x14ac:dyDescent="0.25">
      <c r="B24" s="253"/>
      <c r="C24" s="254"/>
      <c r="D24" s="254"/>
      <c r="E24" s="254"/>
      <c r="F24" s="254"/>
      <c r="G24" s="288"/>
      <c r="H24" s="256"/>
      <c r="I24" s="257"/>
      <c r="J24" s="258"/>
      <c r="K24" s="258"/>
      <c r="L24" s="210"/>
      <c r="M24" s="260"/>
      <c r="N24" s="261"/>
      <c r="O24" s="287"/>
      <c r="P24" s="257"/>
      <c r="Q24" s="206">
        <f t="shared" si="16"/>
        <v>0</v>
      </c>
      <c r="R24" s="205" t="str">
        <f t="shared" si="0"/>
        <v/>
      </c>
      <c r="S24" s="206"/>
      <c r="T24" s="257"/>
      <c r="U24" s="257"/>
      <c r="V24" s="257"/>
      <c r="W24" s="263"/>
      <c r="X24" s="257"/>
      <c r="Y24" s="202">
        <f t="shared" si="17"/>
        <v>0</v>
      </c>
      <c r="Z24" s="202">
        <f t="shared" si="18"/>
        <v>0</v>
      </c>
      <c r="AA24" s="209"/>
      <c r="AB24" s="199" t="str">
        <f t="shared" si="1"/>
        <v>∞</v>
      </c>
      <c r="AC24" s="223"/>
      <c r="AD24" s="265" t="s">
        <v>107</v>
      </c>
      <c r="AE24" s="206">
        <f t="shared" si="2"/>
        <v>0</v>
      </c>
      <c r="AF24" s="206">
        <f t="shared" si="3"/>
        <v>0</v>
      </c>
      <c r="AG24" s="201">
        <f t="shared" si="4"/>
        <v>0</v>
      </c>
      <c r="AH24" s="208" t="str">
        <f t="shared" si="5"/>
        <v/>
      </c>
      <c r="AI24" s="207" t="str">
        <f t="shared" si="6"/>
        <v/>
      </c>
      <c r="AJ24" s="206">
        <f t="shared" si="7"/>
        <v>0</v>
      </c>
      <c r="AK24" s="205" t="str">
        <f t="shared" si="8"/>
        <v/>
      </c>
      <c r="AL24" s="220"/>
      <c r="AM24" s="203">
        <f t="shared" si="9"/>
        <v>0</v>
      </c>
      <c r="AN24" s="203">
        <f t="shared" si="10"/>
        <v>0</v>
      </c>
      <c r="AO24" s="202">
        <f t="shared" si="11"/>
        <v>0</v>
      </c>
      <c r="AP24" s="201">
        <f t="shared" si="12"/>
        <v>0</v>
      </c>
      <c r="AQ24" s="157"/>
      <c r="AR24" s="199" t="str">
        <f t="shared" si="13"/>
        <v>∞</v>
      </c>
      <c r="AS24" s="198" t="str">
        <f t="shared" si="14"/>
        <v>N/A</v>
      </c>
      <c r="AT24" s="198" t="str">
        <f t="shared" si="15"/>
        <v>N/A</v>
      </c>
      <c r="AU24" s="217"/>
      <c r="AV24" s="216"/>
    </row>
    <row r="25" spans="2:48" ht="15" customHeight="1" thickBot="1" x14ac:dyDescent="0.25">
      <c r="B25" s="275"/>
      <c r="C25" s="276"/>
      <c r="D25" s="276"/>
      <c r="E25" s="276"/>
      <c r="F25" s="276"/>
      <c r="G25" s="289"/>
      <c r="H25" s="277"/>
      <c r="I25" s="278"/>
      <c r="J25" s="279"/>
      <c r="K25" s="279"/>
      <c r="L25" s="280"/>
      <c r="M25" s="281"/>
      <c r="N25" s="282"/>
      <c r="O25" s="283"/>
      <c r="P25" s="278"/>
      <c r="Q25" s="222">
        <f t="shared" si="16"/>
        <v>0</v>
      </c>
      <c r="R25" s="221" t="str">
        <f t="shared" si="0"/>
        <v/>
      </c>
      <c r="S25" s="284"/>
      <c r="T25" s="278"/>
      <c r="U25" s="278"/>
      <c r="V25" s="278"/>
      <c r="W25" s="285"/>
      <c r="X25" s="278"/>
      <c r="Y25" s="219">
        <f t="shared" si="17"/>
        <v>0</v>
      </c>
      <c r="Z25" s="219">
        <f t="shared" si="18"/>
        <v>0</v>
      </c>
      <c r="AA25" s="286"/>
      <c r="AB25" s="218" t="str">
        <f t="shared" si="1"/>
        <v>∞</v>
      </c>
      <c r="AC25" s="215"/>
      <c r="AD25" s="266" t="s">
        <v>107</v>
      </c>
      <c r="AE25" s="206">
        <f t="shared" si="2"/>
        <v>0</v>
      </c>
      <c r="AF25" s="206">
        <f t="shared" si="3"/>
        <v>0</v>
      </c>
      <c r="AG25" s="201">
        <f t="shared" si="4"/>
        <v>0</v>
      </c>
      <c r="AH25" s="208" t="str">
        <f t="shared" si="5"/>
        <v/>
      </c>
      <c r="AI25" s="207" t="str">
        <f t="shared" si="6"/>
        <v/>
      </c>
      <c r="AJ25" s="206">
        <f t="shared" si="7"/>
        <v>0</v>
      </c>
      <c r="AK25" s="205" t="str">
        <f t="shared" si="8"/>
        <v/>
      </c>
      <c r="AL25" s="214"/>
      <c r="AM25" s="203">
        <f t="shared" si="9"/>
        <v>0</v>
      </c>
      <c r="AN25" s="203">
        <f t="shared" si="10"/>
        <v>0</v>
      </c>
      <c r="AO25" s="202">
        <f t="shared" si="11"/>
        <v>0</v>
      </c>
      <c r="AP25" s="201">
        <f t="shared" si="12"/>
        <v>0</v>
      </c>
      <c r="AQ25" s="213"/>
      <c r="AR25" s="199" t="str">
        <f t="shared" si="13"/>
        <v>∞</v>
      </c>
      <c r="AS25" s="198" t="str">
        <f t="shared" si="14"/>
        <v>N/A</v>
      </c>
      <c r="AT25" s="198" t="str">
        <f t="shared" si="15"/>
        <v>N/A</v>
      </c>
      <c r="AU25" s="212"/>
      <c r="AV25" s="211"/>
    </row>
    <row r="26" spans="2:48" ht="15" customHeight="1" thickBot="1" x14ac:dyDescent="0.25">
      <c r="B26" s="259"/>
      <c r="C26" s="254"/>
      <c r="D26" s="255"/>
      <c r="E26" s="255"/>
      <c r="F26" s="255"/>
      <c r="G26" s="288"/>
      <c r="H26" s="256"/>
      <c r="I26" s="258"/>
      <c r="J26" s="258"/>
      <c r="K26" s="258"/>
      <c r="L26" s="210"/>
      <c r="M26" s="260"/>
      <c r="N26" s="261"/>
      <c r="O26" s="262"/>
      <c r="P26" s="257"/>
      <c r="Q26" s="206">
        <f t="shared" si="16"/>
        <v>0</v>
      </c>
      <c r="R26" s="205" t="str">
        <f t="shared" si="0"/>
        <v/>
      </c>
      <c r="S26" s="206"/>
      <c r="T26" s="257"/>
      <c r="U26" s="257"/>
      <c r="V26" s="257"/>
      <c r="W26" s="263"/>
      <c r="X26" s="257"/>
      <c r="Y26" s="202">
        <f t="shared" si="17"/>
        <v>0</v>
      </c>
      <c r="Z26" s="202">
        <f t="shared" si="18"/>
        <v>0</v>
      </c>
      <c r="AA26" s="209"/>
      <c r="AB26" s="199" t="str">
        <f t="shared" si="1"/>
        <v>∞</v>
      </c>
      <c r="AC26" s="209"/>
      <c r="AD26" s="264" t="s">
        <v>107</v>
      </c>
      <c r="AE26" s="206">
        <f t="shared" si="2"/>
        <v>0</v>
      </c>
      <c r="AF26" s="206">
        <f t="shared" si="3"/>
        <v>0</v>
      </c>
      <c r="AG26" s="201">
        <f t="shared" si="4"/>
        <v>0</v>
      </c>
      <c r="AH26" s="208" t="str">
        <f t="shared" si="5"/>
        <v/>
      </c>
      <c r="AI26" s="207" t="str">
        <f t="shared" si="6"/>
        <v/>
      </c>
      <c r="AJ26" s="206">
        <f t="shared" si="7"/>
        <v>0</v>
      </c>
      <c r="AK26" s="205" t="str">
        <f t="shared" si="8"/>
        <v/>
      </c>
      <c r="AL26" s="204"/>
      <c r="AM26" s="203">
        <f t="shared" si="9"/>
        <v>0</v>
      </c>
      <c r="AN26" s="203">
        <f t="shared" si="10"/>
        <v>0</v>
      </c>
      <c r="AO26" s="202">
        <f t="shared" si="11"/>
        <v>0</v>
      </c>
      <c r="AP26" s="201">
        <f t="shared" si="12"/>
        <v>0</v>
      </c>
      <c r="AQ26" s="200"/>
      <c r="AR26" s="199" t="str">
        <f t="shared" si="13"/>
        <v>∞</v>
      </c>
      <c r="AS26" s="198" t="str">
        <f t="shared" si="14"/>
        <v>N/A</v>
      </c>
      <c r="AT26" s="198" t="str">
        <f t="shared" si="15"/>
        <v>N/A</v>
      </c>
      <c r="AU26" s="197"/>
      <c r="AV26" s="196"/>
    </row>
    <row r="27" spans="2:48" ht="15" customHeight="1" thickBot="1" x14ac:dyDescent="0.25">
      <c r="B27" s="253"/>
      <c r="C27" s="254"/>
      <c r="D27" s="255"/>
      <c r="E27" s="255"/>
      <c r="F27" s="255"/>
      <c r="G27" s="288"/>
      <c r="H27" s="256"/>
      <c r="I27" s="258"/>
      <c r="J27" s="258"/>
      <c r="K27" s="258"/>
      <c r="L27" s="210"/>
      <c r="M27" s="260"/>
      <c r="N27" s="261"/>
      <c r="O27" s="262"/>
      <c r="P27" s="257"/>
      <c r="Q27" s="206">
        <f t="shared" si="16"/>
        <v>0</v>
      </c>
      <c r="R27" s="205" t="str">
        <f t="shared" si="0"/>
        <v/>
      </c>
      <c r="S27" s="206"/>
      <c r="T27" s="257"/>
      <c r="U27" s="257"/>
      <c r="V27" s="257"/>
      <c r="W27" s="263"/>
      <c r="X27" s="257"/>
      <c r="Y27" s="202">
        <f t="shared" si="17"/>
        <v>0</v>
      </c>
      <c r="Z27" s="202">
        <f t="shared" si="18"/>
        <v>0</v>
      </c>
      <c r="AA27" s="209"/>
      <c r="AB27" s="199" t="str">
        <f t="shared" si="1"/>
        <v>∞</v>
      </c>
      <c r="AC27" s="209"/>
      <c r="AD27" s="264" t="s">
        <v>107</v>
      </c>
      <c r="AE27" s="206">
        <f t="shared" si="2"/>
        <v>0</v>
      </c>
      <c r="AF27" s="206">
        <f t="shared" si="3"/>
        <v>0</v>
      </c>
      <c r="AG27" s="201">
        <f t="shared" si="4"/>
        <v>0</v>
      </c>
      <c r="AH27" s="208" t="str">
        <f t="shared" si="5"/>
        <v/>
      </c>
      <c r="AI27" s="207" t="str">
        <f t="shared" si="6"/>
        <v/>
      </c>
      <c r="AJ27" s="206">
        <f t="shared" si="7"/>
        <v>0</v>
      </c>
      <c r="AK27" s="205" t="str">
        <f t="shared" si="8"/>
        <v/>
      </c>
      <c r="AL27" s="204"/>
      <c r="AM27" s="203">
        <f t="shared" si="9"/>
        <v>0</v>
      </c>
      <c r="AN27" s="203">
        <f t="shared" si="10"/>
        <v>0</v>
      </c>
      <c r="AO27" s="202">
        <f t="shared" si="11"/>
        <v>0</v>
      </c>
      <c r="AP27" s="201">
        <f t="shared" si="12"/>
        <v>0</v>
      </c>
      <c r="AQ27" s="200"/>
      <c r="AR27" s="199" t="str">
        <f t="shared" si="13"/>
        <v>∞</v>
      </c>
      <c r="AS27" s="198" t="str">
        <f t="shared" si="14"/>
        <v>N/A</v>
      </c>
      <c r="AT27" s="198" t="str">
        <f t="shared" si="15"/>
        <v>N/A</v>
      </c>
      <c r="AU27" s="197"/>
      <c r="AV27" s="196"/>
    </row>
    <row r="28" spans="2:48" ht="13.5" thickBot="1" x14ac:dyDescent="0.25">
      <c r="B28" s="168" t="s">
        <v>104</v>
      </c>
      <c r="C28" s="155"/>
      <c r="D28" s="155"/>
      <c r="E28" s="155"/>
      <c r="F28" s="155"/>
      <c r="G28" s="184"/>
      <c r="H28" s="195"/>
      <c r="I28" s="191">
        <f>SUM(I10:I27)</f>
        <v>1625000</v>
      </c>
      <c r="J28" s="191">
        <f>SUM(J10:J27)</f>
        <v>2165000</v>
      </c>
      <c r="K28" s="191">
        <f>SUM(K10:K27)</f>
        <v>1160000</v>
      </c>
      <c r="M28" s="194">
        <f>SUM(M10:M27)</f>
        <v>1080000</v>
      </c>
      <c r="N28" s="193"/>
      <c r="O28" s="156"/>
      <c r="P28" s="191">
        <f>SUM(P10:P27)</f>
        <v>5431.48</v>
      </c>
      <c r="Q28" s="191">
        <f>SUM(Q10:Q27)</f>
        <v>1085000</v>
      </c>
      <c r="R28" s="190">
        <f>M28/J28</f>
        <v>0.49884526558891457</v>
      </c>
      <c r="S28" s="192"/>
      <c r="T28" s="188">
        <f>SUM(T10:T27)</f>
        <v>644.76166666666666</v>
      </c>
      <c r="U28" s="188"/>
      <c r="V28" s="188">
        <f>SUM(V10:V27)</f>
        <v>140</v>
      </c>
      <c r="W28" s="188">
        <f>SUM(W10:W27)</f>
        <v>6847.4624999999996</v>
      </c>
      <c r="X28" s="188">
        <f>SUM(X10:X27)</f>
        <v>11150</v>
      </c>
      <c r="Y28" s="188">
        <f>SUM(Y10:Y27)</f>
        <v>7146.0908333333336</v>
      </c>
      <c r="Z28" s="188">
        <f>$Y28-P28</f>
        <v>1714.6108333333341</v>
      </c>
      <c r="AA28" s="155"/>
      <c r="AB28" s="186">
        <f>IF(P28=0, "∞", $Y28/P28)</f>
        <v>1.3156802258930043</v>
      </c>
      <c r="AC28" s="155"/>
      <c r="AD28" s="183"/>
      <c r="AE28" s="191">
        <f>SUM(AE10:AE27)</f>
        <v>600000</v>
      </c>
      <c r="AF28" s="191">
        <f>SUM(AF10:AF27)</f>
        <v>-15929.999999999973</v>
      </c>
      <c r="AG28" s="187">
        <f>SUM(AG10:AG27)</f>
        <v>-495930</v>
      </c>
      <c r="AH28" s="182"/>
      <c r="AI28" s="181"/>
      <c r="AJ28" s="191">
        <f>SUM(AJ10:AJ27)</f>
        <v>1565000</v>
      </c>
      <c r="AK28" s="190">
        <f>(J28-AJ28)/J28</f>
        <v>0.27713625866050806</v>
      </c>
      <c r="AL28" s="189"/>
      <c r="AM28" s="188">
        <f>SUM(AM10:AM27)</f>
        <v>2864.4917727927573</v>
      </c>
      <c r="AN28" s="188">
        <f>SUM(AN10:AN27)</f>
        <v>4080.9009394594232</v>
      </c>
      <c r="AO28" s="188">
        <f>$Y28-AM28</f>
        <v>4281.5990605405768</v>
      </c>
      <c r="AP28" s="187">
        <f>SUM(AP10:AP27)</f>
        <v>2566.9882272072427</v>
      </c>
      <c r="AR28" s="186">
        <f>IF(AM28=0, "∞", $Y28/AM28)</f>
        <v>2.4947150839138907</v>
      </c>
      <c r="AS28" s="185">
        <f>IF(AP28=0,"N/A",-AG28/(12*AP28))</f>
        <v>16.099606364366654</v>
      </c>
      <c r="AT28" s="185">
        <f>IF(AP28&lt;=0,"N/A",-AF28/AP28/12)</f>
        <v>0.51714300281160719</v>
      </c>
    </row>
    <row r="29" spans="2:48" ht="14.25" thickTop="1" thickBot="1" x14ac:dyDescent="0.25">
      <c r="M29" s="180"/>
      <c r="N29" s="157"/>
      <c r="O29" s="157"/>
      <c r="P29" s="157"/>
      <c r="Q29" s="157"/>
      <c r="R29" s="157"/>
      <c r="S29" s="157"/>
      <c r="T29" s="157"/>
      <c r="U29" s="157"/>
      <c r="V29" s="157"/>
      <c r="W29" s="157"/>
      <c r="X29" s="157"/>
      <c r="Y29" s="157"/>
      <c r="Z29" s="157"/>
      <c r="AA29" s="157"/>
      <c r="AB29" s="179"/>
      <c r="AD29" s="178"/>
      <c r="AE29" s="157"/>
      <c r="AF29" s="157"/>
      <c r="AG29" s="157"/>
      <c r="AH29" s="157"/>
      <c r="AI29" s="177"/>
      <c r="AJ29" s="157"/>
      <c r="AK29" s="157"/>
      <c r="AL29" s="157"/>
      <c r="AM29" s="157"/>
      <c r="AN29" s="157"/>
      <c r="AO29" s="157"/>
      <c r="AP29" s="176"/>
      <c r="AQ29" s="157"/>
      <c r="AR29" s="175"/>
    </row>
    <row r="31" spans="2:48" x14ac:dyDescent="0.2">
      <c r="Q31" s="172"/>
      <c r="Z31" s="173"/>
      <c r="AE31" s="153" t="s">
        <v>103</v>
      </c>
      <c r="AF31" s="153">
        <f>COUNTIF($AD$10:$AD$27,"PO")</f>
        <v>2</v>
      </c>
      <c r="AG31" s="174"/>
      <c r="AO31" s="173"/>
      <c r="AP31" s="172" t="s">
        <v>102</v>
      </c>
    </row>
    <row r="32" spans="2:48" x14ac:dyDescent="0.2">
      <c r="B32" s="171"/>
      <c r="Q32" s="170"/>
      <c r="X32" s="162"/>
      <c r="AE32" s="153" t="s">
        <v>101</v>
      </c>
      <c r="AF32" s="153">
        <f>COUNTIF($AD$10:$AD$27,"CO")</f>
        <v>2</v>
      </c>
      <c r="AG32" s="169"/>
      <c r="AO32" s="168" t="s">
        <v>100</v>
      </c>
      <c r="AP32" s="167">
        <f>-AG28/(AP28*12)</f>
        <v>16.099606364366654</v>
      </c>
    </row>
    <row r="33" spans="2:42" x14ac:dyDescent="0.2">
      <c r="B33" s="154"/>
      <c r="X33" s="162"/>
      <c r="AE33" s="153" t="s">
        <v>99</v>
      </c>
      <c r="AF33" s="153">
        <f>COUNTIF($AD$10:$AD$28,"RT")</f>
        <v>0</v>
      </c>
      <c r="AO33" s="168" t="s">
        <v>15</v>
      </c>
      <c r="AP33" s="167">
        <f>-AF28/(AP28*12)</f>
        <v>0.51714300281160719</v>
      </c>
    </row>
    <row r="34" spans="2:42" x14ac:dyDescent="0.2">
      <c r="B34" s="154"/>
      <c r="X34" s="162"/>
      <c r="AE34" s="153" t="s">
        <v>98</v>
      </c>
      <c r="AF34" s="153">
        <f>SUM(AF32:AF33)</f>
        <v>2</v>
      </c>
    </row>
    <row r="35" spans="2:42" ht="18.95" customHeight="1" thickBot="1" x14ac:dyDescent="0.25">
      <c r="X35" s="162"/>
    </row>
    <row r="36" spans="2:42" ht="13.5" thickBot="1" x14ac:dyDescent="0.25">
      <c r="B36" s="154"/>
      <c r="J36" s="332" t="s">
        <v>97</v>
      </c>
      <c r="K36" s="334"/>
      <c r="L36" s="334"/>
      <c r="M36" s="334"/>
      <c r="N36" s="333"/>
      <c r="X36" s="162"/>
    </row>
    <row r="37" spans="2:42" ht="13.5" thickBot="1" x14ac:dyDescent="0.25">
      <c r="J37" s="332" t="s">
        <v>94</v>
      </c>
      <c r="K37" s="333"/>
      <c r="M37" s="166" t="s">
        <v>93</v>
      </c>
      <c r="N37" s="165"/>
      <c r="X37" s="162"/>
    </row>
    <row r="38" spans="2:42" x14ac:dyDescent="0.2">
      <c r="J38" s="164" t="s">
        <v>96</v>
      </c>
      <c r="K38" s="163">
        <v>0.75</v>
      </c>
      <c r="M38" s="164" t="s">
        <v>96</v>
      </c>
      <c r="N38" s="163">
        <v>0.7</v>
      </c>
      <c r="X38" s="162"/>
    </row>
    <row r="39" spans="2:42" ht="13.5" thickBot="1" x14ac:dyDescent="0.25">
      <c r="J39" s="159" t="s">
        <v>24</v>
      </c>
      <c r="K39" s="158" t="s">
        <v>91</v>
      </c>
      <c r="M39" s="159" t="s">
        <v>24</v>
      </c>
      <c r="N39" s="158" t="s">
        <v>91</v>
      </c>
      <c r="X39" s="162"/>
    </row>
    <row r="40" spans="2:42" ht="13.5" thickBot="1" x14ac:dyDescent="0.25">
      <c r="J40" s="270">
        <v>3.2500000000000001E-2</v>
      </c>
      <c r="K40" s="271">
        <v>2.1760000000000002E-2</v>
      </c>
      <c r="M40" s="270">
        <v>3.5000000000000003E-2</v>
      </c>
      <c r="N40" s="271">
        <v>2.0789999999999999E-2</v>
      </c>
      <c r="X40" s="162"/>
    </row>
    <row r="41" spans="2:42" ht="13.5" thickBot="1" x14ac:dyDescent="0.25">
      <c r="J41" s="270">
        <v>3.3750000000000002E-2</v>
      </c>
      <c r="K41" s="271">
        <v>1.7899999999999999E-2</v>
      </c>
      <c r="M41" s="270">
        <v>3.6249999999999998E-2</v>
      </c>
      <c r="N41" s="271">
        <v>1.7899999999999999E-2</v>
      </c>
      <c r="X41" s="162"/>
    </row>
    <row r="42" spans="2:42" ht="13.5" thickBot="1" x14ac:dyDescent="0.25">
      <c r="J42" s="270">
        <v>3.5000000000000003E-2</v>
      </c>
      <c r="K42" s="271">
        <v>1.4800000000000001E-2</v>
      </c>
      <c r="M42" s="270">
        <v>3.7499999999999999E-2</v>
      </c>
      <c r="N42" s="271">
        <v>1.9130000000000001E-2</v>
      </c>
      <c r="X42" s="162"/>
    </row>
    <row r="43" spans="2:42" ht="13.5" thickBot="1" x14ac:dyDescent="0.25">
      <c r="J43" s="270">
        <v>3.6249999999999998E-2</v>
      </c>
      <c r="K43" s="271">
        <v>1.2500000000000001E-2</v>
      </c>
      <c r="M43" s="270">
        <v>3.875E-2</v>
      </c>
      <c r="N43" s="271">
        <v>1.6039999999999999E-2</v>
      </c>
      <c r="X43" s="162"/>
    </row>
    <row r="44" spans="2:42" ht="13.5" thickBot="1" x14ac:dyDescent="0.25">
      <c r="J44" s="270">
        <v>3.7499999999999999E-2</v>
      </c>
      <c r="K44" s="271">
        <v>1.1849999999999999E-2</v>
      </c>
      <c r="M44" s="270">
        <v>0.04</v>
      </c>
      <c r="N44" s="271">
        <v>1.374E-2</v>
      </c>
      <c r="X44" s="162"/>
      <c r="Y44" s="162"/>
      <c r="Z44" s="162"/>
      <c r="AA44" s="162"/>
      <c r="AB44" s="162"/>
    </row>
    <row r="45" spans="2:42" ht="13.5" thickBot="1" x14ac:dyDescent="0.25">
      <c r="J45" s="270">
        <v>3.875E-2</v>
      </c>
      <c r="K45" s="271">
        <v>8.5400000000000007E-3</v>
      </c>
      <c r="M45" s="270">
        <v>4.1250000000000002E-2</v>
      </c>
      <c r="N45" s="271">
        <v>1.1900000000000001E-2</v>
      </c>
      <c r="X45" s="162"/>
      <c r="Y45" s="162"/>
      <c r="Z45" s="162"/>
      <c r="AA45" s="162"/>
      <c r="AB45" s="162"/>
    </row>
    <row r="46" spans="2:42" ht="13.5" thickBot="1" x14ac:dyDescent="0.25">
      <c r="J46" s="270">
        <v>0.04</v>
      </c>
      <c r="K46" s="271">
        <v>6.3699999999999998E-3</v>
      </c>
      <c r="M46" s="270">
        <v>4.2500000000000003E-2</v>
      </c>
      <c r="N46" s="271">
        <v>1.822E-2</v>
      </c>
      <c r="X46" s="162"/>
      <c r="Y46" s="162"/>
      <c r="Z46" s="162"/>
      <c r="AA46" s="162"/>
      <c r="AB46" s="162"/>
    </row>
    <row r="47" spans="2:42" ht="13.5" thickBot="1" x14ac:dyDescent="0.25">
      <c r="J47" s="272">
        <v>4.1250000000000002E-2</v>
      </c>
      <c r="K47" s="273">
        <v>4.6499999999999996E-3</v>
      </c>
      <c r="L47" s="157"/>
      <c r="M47" s="272">
        <v>4.3749999999999997E-2</v>
      </c>
      <c r="N47" s="273">
        <v>1.583E-2</v>
      </c>
      <c r="X47" s="162"/>
      <c r="Y47" s="162"/>
      <c r="Z47" s="162"/>
      <c r="AA47" s="162"/>
      <c r="AB47" s="162"/>
    </row>
    <row r="48" spans="2:42" x14ac:dyDescent="0.2">
      <c r="X48" s="162"/>
      <c r="Y48" s="162"/>
      <c r="Z48" s="162"/>
      <c r="AA48" s="162"/>
      <c r="AB48" s="162"/>
    </row>
    <row r="49" spans="10:28" ht="13.5" thickBot="1" x14ac:dyDescent="0.25">
      <c r="X49" s="162"/>
      <c r="Y49" s="162"/>
      <c r="Z49" s="162"/>
      <c r="AA49" s="162"/>
      <c r="AB49" s="162"/>
    </row>
    <row r="50" spans="10:28" ht="13.5" thickBot="1" x14ac:dyDescent="0.25">
      <c r="J50" s="332" t="s">
        <v>95</v>
      </c>
      <c r="K50" s="334"/>
      <c r="L50" s="334"/>
      <c r="M50" s="334"/>
      <c r="N50" s="333"/>
      <c r="X50" s="162"/>
      <c r="Y50" s="162"/>
      <c r="Z50" s="162"/>
      <c r="AA50" s="162"/>
      <c r="AB50" s="162"/>
    </row>
    <row r="51" spans="10:28" ht="13.5" thickBot="1" x14ac:dyDescent="0.25">
      <c r="J51" s="330" t="s">
        <v>94</v>
      </c>
      <c r="K51" s="331"/>
      <c r="L51" s="274"/>
      <c r="M51" s="332" t="s">
        <v>93</v>
      </c>
      <c r="N51" s="333"/>
      <c r="X51" s="162"/>
      <c r="Y51" s="162"/>
      <c r="Z51" s="162"/>
      <c r="AA51" s="162"/>
      <c r="AB51" s="162"/>
    </row>
    <row r="52" spans="10:28" x14ac:dyDescent="0.2">
      <c r="J52" s="161" t="s">
        <v>92</v>
      </c>
      <c r="K52" s="160">
        <v>0.75</v>
      </c>
      <c r="L52" s="274"/>
      <c r="M52" s="164" t="s">
        <v>92</v>
      </c>
      <c r="N52" s="163">
        <v>0.7</v>
      </c>
      <c r="X52" s="162"/>
      <c r="Y52" s="162"/>
      <c r="Z52" s="162"/>
      <c r="AA52" s="162"/>
      <c r="AB52" s="162"/>
    </row>
    <row r="53" spans="10:28" ht="13.5" thickBot="1" x14ac:dyDescent="0.25">
      <c r="J53" s="159" t="s">
        <v>24</v>
      </c>
      <c r="K53" s="158" t="s">
        <v>91</v>
      </c>
      <c r="L53" s="274"/>
      <c r="M53" s="159" t="s">
        <v>24</v>
      </c>
      <c r="N53" s="158" t="s">
        <v>91</v>
      </c>
      <c r="X53" s="162"/>
      <c r="Y53" s="162"/>
      <c r="Z53" s="162"/>
      <c r="AA53" s="162"/>
      <c r="AB53" s="162"/>
    </row>
    <row r="54" spans="10:28" ht="13.5" thickBot="1" x14ac:dyDescent="0.25">
      <c r="J54" s="270">
        <v>3.7499999999999999E-2</v>
      </c>
      <c r="K54" s="271">
        <v>2.1940000000000001E-2</v>
      </c>
      <c r="L54" s="274"/>
      <c r="M54" s="270">
        <v>0.04</v>
      </c>
      <c r="N54" s="271">
        <v>1.9990000000000001E-2</v>
      </c>
      <c r="X54" s="162"/>
      <c r="Y54" s="162"/>
      <c r="Z54" s="162"/>
      <c r="AA54" s="162"/>
      <c r="AB54" s="162"/>
    </row>
    <row r="55" spans="10:28" ht="13.5" thickBot="1" x14ac:dyDescent="0.25">
      <c r="J55" s="270">
        <f t="shared" ref="J55:J60" si="19">J54+0.00125</f>
        <v>3.875E-2</v>
      </c>
      <c r="K55" s="271">
        <v>1.8849999999999999E-2</v>
      </c>
      <c r="L55" s="274"/>
      <c r="M55" s="270">
        <f t="shared" ref="M55:M60" si="20">M54+0.00125</f>
        <v>4.1250000000000002E-2</v>
      </c>
      <c r="N55" s="271">
        <v>1.8149999999999999E-2</v>
      </c>
    </row>
    <row r="56" spans="10:28" ht="13.5" thickBot="1" x14ac:dyDescent="0.25">
      <c r="J56" s="270">
        <f t="shared" si="19"/>
        <v>0.04</v>
      </c>
      <c r="K56" s="271">
        <v>1.6549999999999999E-2</v>
      </c>
      <c r="L56" s="274"/>
      <c r="M56" s="270">
        <f t="shared" si="20"/>
        <v>4.2500000000000003E-2</v>
      </c>
      <c r="N56" s="271">
        <v>2.4469999999999999E-2</v>
      </c>
    </row>
    <row r="57" spans="10:28" ht="13.5" thickBot="1" x14ac:dyDescent="0.25">
      <c r="J57" s="270">
        <f t="shared" si="19"/>
        <v>4.1250000000000002E-2</v>
      </c>
      <c r="K57" s="271">
        <v>1.4710000000000001E-2</v>
      </c>
      <c r="L57" s="274"/>
      <c r="M57" s="270">
        <f t="shared" si="20"/>
        <v>4.3750000000000004E-2</v>
      </c>
      <c r="N57" s="271">
        <v>2.2079999999999999E-2</v>
      </c>
    </row>
    <row r="58" spans="10:28" ht="13.5" thickBot="1" x14ac:dyDescent="0.25">
      <c r="J58" s="270">
        <f t="shared" si="19"/>
        <v>4.2500000000000003E-2</v>
      </c>
      <c r="K58" s="271">
        <v>2.103E-2</v>
      </c>
      <c r="L58" s="274"/>
      <c r="M58" s="270">
        <f t="shared" si="20"/>
        <v>4.5000000000000005E-2</v>
      </c>
      <c r="N58" s="271">
        <v>1.9820000000000001E-2</v>
      </c>
    </row>
    <row r="59" spans="10:28" ht="13.5" thickBot="1" x14ac:dyDescent="0.25">
      <c r="J59" s="270">
        <f t="shared" si="19"/>
        <v>4.3750000000000004E-2</v>
      </c>
      <c r="K59" s="271">
        <v>1.864E-2</v>
      </c>
      <c r="L59" s="274"/>
      <c r="M59" s="270">
        <f t="shared" si="20"/>
        <v>4.6250000000000006E-2</v>
      </c>
      <c r="N59" s="271">
        <v>1.932E-2</v>
      </c>
    </row>
    <row r="60" spans="10:28" ht="13.5" thickBot="1" x14ac:dyDescent="0.25">
      <c r="J60" s="272">
        <f t="shared" si="19"/>
        <v>4.5000000000000005E-2</v>
      </c>
      <c r="K60" s="273">
        <v>1.6379999999999999E-2</v>
      </c>
      <c r="L60" s="157"/>
      <c r="M60" s="272">
        <f t="shared" si="20"/>
        <v>4.7500000000000007E-2</v>
      </c>
      <c r="N60" s="273">
        <v>1.712E-2</v>
      </c>
    </row>
  </sheetData>
  <mergeCells count="15">
    <mergeCell ref="AH2:AK2"/>
    <mergeCell ref="AO2:AR2"/>
    <mergeCell ref="AD7:AR7"/>
    <mergeCell ref="D2:K6"/>
    <mergeCell ref="AQ3:AR3"/>
    <mergeCell ref="J51:K51"/>
    <mergeCell ref="M51:N51"/>
    <mergeCell ref="J36:N36"/>
    <mergeCell ref="J50:N50"/>
    <mergeCell ref="AO3:AP3"/>
    <mergeCell ref="T8:Z8"/>
    <mergeCell ref="AJ3:AK3"/>
    <mergeCell ref="AH3:AI3"/>
    <mergeCell ref="AM8:AP8"/>
    <mergeCell ref="J37:K37"/>
  </mergeCells>
  <conditionalFormatting sqref="L26 L10:L24 B10:G27">
    <cfRule type="expression" dxfId="5" priority="6" stopIfTrue="1">
      <formula>#REF!="Yes"</formula>
    </cfRule>
  </conditionalFormatting>
  <conditionalFormatting sqref="L25:L26">
    <cfRule type="expression" dxfId="4" priority="5" stopIfTrue="1">
      <formula>#REF!="Yes"</formula>
    </cfRule>
  </conditionalFormatting>
  <conditionalFormatting sqref="L27">
    <cfRule type="expression" dxfId="3" priority="4" stopIfTrue="1">
      <formula>#REF!="Yes"</formula>
    </cfRule>
  </conditionalFormatting>
  <conditionalFormatting sqref="AS10:AT28">
    <cfRule type="expression" dxfId="2" priority="2">
      <formula>$AP10&gt;0</formula>
    </cfRule>
    <cfRule type="expression" dxfId="1" priority="3">
      <formula>$AP10&lt;0</formula>
    </cfRule>
  </conditionalFormatting>
  <dataValidations count="5">
    <dataValidation type="list" allowBlank="1" showInputMessage="1" showErrorMessage="1" sqref="AR5" xr:uid="{E0C77001-C20A-C841-998B-C4186430A3DB}">
      <formula1>$M$54:$M$60</formula1>
    </dataValidation>
    <dataValidation type="list" allowBlank="1" showInputMessage="1" showErrorMessage="1" sqref="AK5" xr:uid="{1E106EA4-4ABD-E04F-9804-4AA6669AF6FC}">
      <formula1>$M$40:$M$47</formula1>
    </dataValidation>
    <dataValidation type="list" allowBlank="1" showInputMessage="1" showErrorMessage="1" sqref="AI5" xr:uid="{3E4AE112-1B58-594C-8B79-F3BECCC28CB8}">
      <formula1>$J$40:$J$47</formula1>
    </dataValidation>
    <dataValidation type="list" allowBlank="1" showInputMessage="1" showErrorMessage="1" sqref="AD10:AD27" xr:uid="{81CBC802-45F2-5A43-9DC2-2618BF13D3DB}">
      <formula1>$BG$10:$BG$13</formula1>
    </dataValidation>
    <dataValidation type="list" allowBlank="1" showInputMessage="1" showErrorMessage="1" sqref="AP5" xr:uid="{B40B9930-B0AE-6043-A667-4A042DCB3682}">
      <formula1>$J$54:$J$60</formula1>
    </dataValidation>
  </dataValidations>
  <pageMargins left="0" right="0" top="0" bottom="0" header="0" footer="0"/>
  <pageSetup scale="44" fitToHeight="2" orientation="landscape" r:id="rId1"/>
  <headerFooter alignWithMargins="0"/>
  <ignoredErrors>
    <ignoredError sqref="AO2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Rate Buy Down for Purchase</vt:lpstr>
      <vt:lpstr>Rate Buy Down for Refinance</vt:lpstr>
      <vt:lpstr>Refi Portfolio Optimization</vt:lpstr>
      <vt:lpstr>'Refi Portfolio Optimization'!Print_Area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Erwin</dc:creator>
  <cp:lastModifiedBy>James Orr</cp:lastModifiedBy>
  <dcterms:created xsi:type="dcterms:W3CDTF">2015-12-11T18:33:00Z</dcterms:created>
  <dcterms:modified xsi:type="dcterms:W3CDTF">2020-08-10T19:41:27Z</dcterms:modified>
</cp:coreProperties>
</file>